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PRACOVIŠTĚ\Zakázky_20\2022_Pribyslav_Tyrsova\DIGIPD\soupis_prací\"/>
    </mc:Choice>
  </mc:AlternateContent>
  <xr:revisionPtr revIDLastSave="0" documentId="13_ncr:1_{11838F6C-C8B6-4319-9F9C-D21B10769863}" xr6:coauthVersionLast="45" xr6:coauthVersionMax="45" xr10:uidLastSave="{00000000-0000-0000-0000-000000000000}"/>
  <bookViews>
    <workbookView xWindow="-120" yWindow="-120" windowWidth="24240" windowHeight="17640" activeTab="1" xr2:uid="{00000000-000D-0000-FFFF-FFFF00000000}"/>
  </bookViews>
  <sheets>
    <sheet name="Rekapitulace stavby" sheetId="1" r:id="rId1"/>
    <sheet name="01 - Komunikace" sheetId="2" r:id="rId2"/>
  </sheets>
  <definedNames>
    <definedName name="_xlnm._FilterDatabase" localSheetId="1" hidden="1">'01 - Komunikace'!$C$131:$K$219</definedName>
    <definedName name="_xlnm.Print_Titles" localSheetId="1">'01 - Komunikace'!$131:$131</definedName>
    <definedName name="_xlnm.Print_Titles" localSheetId="0">'Rekapitulace stavby'!$92:$92</definedName>
    <definedName name="_xlnm.Print_Area" localSheetId="1">'01 - Komunikace'!$C$4:$J$76,'01 - Komunikace'!$C$82:$J$113,'01 - Komunikace'!$C$119:$J$219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19" i="2"/>
  <c r="BH219" i="2"/>
  <c r="BG219" i="2"/>
  <c r="BF219" i="2"/>
  <c r="T219" i="2"/>
  <c r="T218" i="2" s="1"/>
  <c r="R219" i="2"/>
  <c r="R218" i="2" s="1"/>
  <c r="P219" i="2"/>
  <c r="P218" i="2" s="1"/>
  <c r="BI216" i="2"/>
  <c r="BH216" i="2"/>
  <c r="BG216" i="2"/>
  <c r="BF216" i="2"/>
  <c r="T216" i="2"/>
  <c r="T215" i="2"/>
  <c r="R216" i="2"/>
  <c r="R215" i="2" s="1"/>
  <c r="P216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T205" i="2" s="1"/>
  <c r="R206" i="2"/>
  <c r="R205" i="2"/>
  <c r="P206" i="2"/>
  <c r="P205" i="2" s="1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T173" i="2" s="1"/>
  <c r="R174" i="2"/>
  <c r="R173" i="2" s="1"/>
  <c r="P174" i="2"/>
  <c r="P173" i="2" s="1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9" i="2"/>
  <c r="F128" i="2"/>
  <c r="F126" i="2"/>
  <c r="E124" i="2"/>
  <c r="J92" i="2"/>
  <c r="F91" i="2"/>
  <c r="F89" i="2"/>
  <c r="E87" i="2"/>
  <c r="J21" i="2"/>
  <c r="E21" i="2"/>
  <c r="J91" i="2" s="1"/>
  <c r="J20" i="2"/>
  <c r="J18" i="2"/>
  <c r="E18" i="2"/>
  <c r="F129" i="2" s="1"/>
  <c r="J17" i="2"/>
  <c r="J12" i="2"/>
  <c r="J126" i="2"/>
  <c r="E7" i="2"/>
  <c r="E122" i="2"/>
  <c r="L90" i="1"/>
  <c r="AM90" i="1"/>
  <c r="AM89" i="1"/>
  <c r="L89" i="1"/>
  <c r="AM87" i="1"/>
  <c r="L87" i="1"/>
  <c r="L85" i="1"/>
  <c r="L84" i="1"/>
  <c r="BK216" i="2"/>
  <c r="BK206" i="2"/>
  <c r="J200" i="2"/>
  <c r="BK199" i="2"/>
  <c r="J197" i="2"/>
  <c r="BK193" i="2"/>
  <c r="J191" i="2"/>
  <c r="J189" i="2"/>
  <c r="BK188" i="2"/>
  <c r="J183" i="2"/>
  <c r="BK180" i="2"/>
  <c r="BK178" i="2"/>
  <c r="J177" i="2"/>
  <c r="BK176" i="2"/>
  <c r="BK174" i="2"/>
  <c r="J170" i="2"/>
  <c r="BK169" i="2"/>
  <c r="BK168" i="2"/>
  <c r="J164" i="2"/>
  <c r="BK163" i="2"/>
  <c r="J160" i="2"/>
  <c r="J156" i="2"/>
  <c r="BK149" i="2"/>
  <c r="J148" i="2"/>
  <c r="J145" i="2"/>
  <c r="BK143" i="2"/>
  <c r="BK141" i="2"/>
  <c r="BK140" i="2"/>
  <c r="J138" i="2"/>
  <c r="J137" i="2"/>
  <c r="BK136" i="2"/>
  <c r="BK135" i="2"/>
  <c r="AS94" i="1"/>
  <c r="BK213" i="2"/>
  <c r="J209" i="2"/>
  <c r="J206" i="2"/>
  <c r="J204" i="2"/>
  <c r="BK203" i="2"/>
  <c r="BK202" i="2"/>
  <c r="BK200" i="2"/>
  <c r="J199" i="2"/>
  <c r="J195" i="2"/>
  <c r="J194" i="2"/>
  <c r="BK185" i="2"/>
  <c r="J182" i="2"/>
  <c r="J181" i="2"/>
  <c r="J180" i="2"/>
  <c r="J172" i="2"/>
  <c r="J166" i="2"/>
  <c r="BK165" i="2"/>
  <c r="J163" i="2"/>
  <c r="BK162" i="2"/>
  <c r="BK156" i="2"/>
  <c r="J153" i="2"/>
  <c r="J152" i="2"/>
  <c r="J151" i="2"/>
  <c r="BK148" i="2"/>
  <c r="BK146" i="2"/>
  <c r="J143" i="2"/>
  <c r="J140" i="2"/>
  <c r="J135" i="2"/>
  <c r="J219" i="2"/>
  <c r="J216" i="2"/>
  <c r="J213" i="2"/>
  <c r="J211" i="2"/>
  <c r="BK209" i="2"/>
  <c r="BK204" i="2"/>
  <c r="J203" i="2"/>
  <c r="J202" i="2"/>
  <c r="BK194" i="2"/>
  <c r="BK191" i="2"/>
  <c r="BK190" i="2"/>
  <c r="BK187" i="2"/>
  <c r="J186" i="2"/>
  <c r="J185" i="2"/>
  <c r="BK183" i="2"/>
  <c r="BK181" i="2"/>
  <c r="J178" i="2"/>
  <c r="BK177" i="2"/>
  <c r="J176" i="2"/>
  <c r="BK170" i="2"/>
  <c r="J169" i="2"/>
  <c r="BK164" i="2"/>
  <c r="BK160" i="2"/>
  <c r="BK159" i="2"/>
  <c r="J157" i="2"/>
  <c r="BK152" i="2"/>
  <c r="BK151" i="2"/>
  <c r="J149" i="2"/>
  <c r="J146" i="2"/>
  <c r="BK145" i="2"/>
  <c r="J141" i="2"/>
  <c r="BK219" i="2"/>
  <c r="BK211" i="2"/>
  <c r="BK197" i="2"/>
  <c r="BK195" i="2"/>
  <c r="J193" i="2"/>
  <c r="J190" i="2"/>
  <c r="BK189" i="2"/>
  <c r="J188" i="2"/>
  <c r="J187" i="2"/>
  <c r="BK186" i="2"/>
  <c r="BK182" i="2"/>
  <c r="J174" i="2"/>
  <c r="BK172" i="2"/>
  <c r="J168" i="2"/>
  <c r="BK166" i="2"/>
  <c r="J165" i="2"/>
  <c r="J162" i="2"/>
  <c r="J159" i="2"/>
  <c r="BK157" i="2"/>
  <c r="BK153" i="2"/>
  <c r="BK138" i="2"/>
  <c r="BK137" i="2"/>
  <c r="J136" i="2"/>
  <c r="R147" i="2" l="1"/>
  <c r="R134" i="2"/>
  <c r="T208" i="2"/>
  <c r="T207" i="2"/>
  <c r="BK147" i="2"/>
  <c r="J147" i="2"/>
  <c r="J99" i="2" s="1"/>
  <c r="R208" i="2"/>
  <c r="R207" i="2" s="1"/>
  <c r="T147" i="2"/>
  <c r="T134" i="2"/>
  <c r="P147" i="2"/>
  <c r="P134" i="2" s="1"/>
  <c r="BK161" i="2"/>
  <c r="J161" i="2"/>
  <c r="J101" i="2"/>
  <c r="P161" i="2"/>
  <c r="P155" i="2" s="1"/>
  <c r="R161" i="2"/>
  <c r="R155" i="2"/>
  <c r="T161" i="2"/>
  <c r="T155" i="2"/>
  <c r="BK179" i="2"/>
  <c r="J179" i="2"/>
  <c r="J104" i="2" s="1"/>
  <c r="P179" i="2"/>
  <c r="P175" i="2"/>
  <c r="R179" i="2"/>
  <c r="R175" i="2" s="1"/>
  <c r="T179" i="2"/>
  <c r="T175" i="2"/>
  <c r="BK192" i="2"/>
  <c r="J192" i="2" s="1"/>
  <c r="J106" i="2" s="1"/>
  <c r="P192" i="2"/>
  <c r="P184" i="2"/>
  <c r="R192" i="2"/>
  <c r="R184" i="2"/>
  <c r="T192" i="2"/>
  <c r="T184" i="2"/>
  <c r="BK198" i="2"/>
  <c r="J198" i="2" s="1"/>
  <c r="J107" i="2" s="1"/>
  <c r="P198" i="2"/>
  <c r="R198" i="2"/>
  <c r="T198" i="2"/>
  <c r="BK208" i="2"/>
  <c r="J208" i="2"/>
  <c r="J110" i="2" s="1"/>
  <c r="P208" i="2"/>
  <c r="P207" i="2"/>
  <c r="BE140" i="2"/>
  <c r="BE141" i="2"/>
  <c r="BE143" i="2"/>
  <c r="BE145" i="2"/>
  <c r="BE146" i="2"/>
  <c r="BE148" i="2"/>
  <c r="BE149" i="2"/>
  <c r="BE163" i="2"/>
  <c r="BE168" i="2"/>
  <c r="BE169" i="2"/>
  <c r="BE177" i="2"/>
  <c r="BE178" i="2"/>
  <c r="BE180" i="2"/>
  <c r="BE183" i="2"/>
  <c r="BE193" i="2"/>
  <c r="BE200" i="2"/>
  <c r="BE202" i="2"/>
  <c r="BE204" i="2"/>
  <c r="BE206" i="2"/>
  <c r="BE213" i="2"/>
  <c r="J89" i="2"/>
  <c r="F92" i="2"/>
  <c r="J128" i="2"/>
  <c r="BE135" i="2"/>
  <c r="BE136" i="2"/>
  <c r="BE138" i="2"/>
  <c r="BE153" i="2"/>
  <c r="BE162" i="2"/>
  <c r="BE165" i="2"/>
  <c r="BE172" i="2"/>
  <c r="BE188" i="2"/>
  <c r="BE195" i="2"/>
  <c r="BE197" i="2"/>
  <c r="BE199" i="2"/>
  <c r="BE219" i="2"/>
  <c r="E85" i="2"/>
  <c r="BE137" i="2"/>
  <c r="BE159" i="2"/>
  <c r="BE166" i="2"/>
  <c r="BE174" i="2"/>
  <c r="BE176" i="2"/>
  <c r="BE182" i="2"/>
  <c r="BE185" i="2"/>
  <c r="BE187" i="2"/>
  <c r="BE191" i="2"/>
  <c r="BE216" i="2"/>
  <c r="BE151" i="2"/>
  <c r="BE152" i="2"/>
  <c r="BE156" i="2"/>
  <c r="BE157" i="2"/>
  <c r="BE160" i="2"/>
  <c r="BE164" i="2"/>
  <c r="BE170" i="2"/>
  <c r="BE181" i="2"/>
  <c r="BE186" i="2"/>
  <c r="BE189" i="2"/>
  <c r="BE190" i="2"/>
  <c r="BE194" i="2"/>
  <c r="BE203" i="2"/>
  <c r="BE209" i="2"/>
  <c r="BE211" i="2"/>
  <c r="BK134" i="2"/>
  <c r="J134" i="2" s="1"/>
  <c r="J98" i="2" s="1"/>
  <c r="BK155" i="2"/>
  <c r="J155" i="2" s="1"/>
  <c r="J100" i="2" s="1"/>
  <c r="BK173" i="2"/>
  <c r="J173" i="2"/>
  <c r="J102" i="2" s="1"/>
  <c r="BK175" i="2"/>
  <c r="J175" i="2" s="1"/>
  <c r="J103" i="2" s="1"/>
  <c r="BK184" i="2"/>
  <c r="J184" i="2" s="1"/>
  <c r="J105" i="2" s="1"/>
  <c r="BK205" i="2"/>
  <c r="J205" i="2" s="1"/>
  <c r="J108" i="2" s="1"/>
  <c r="BK215" i="2"/>
  <c r="J215" i="2"/>
  <c r="J111" i="2" s="1"/>
  <c r="BK218" i="2"/>
  <c r="J218" i="2" s="1"/>
  <c r="J112" i="2" s="1"/>
  <c r="J34" i="2"/>
  <c r="AW95" i="1" s="1"/>
  <c r="F35" i="2"/>
  <c r="BB95" i="1" s="1"/>
  <c r="BB94" i="1" s="1"/>
  <c r="W31" i="1" s="1"/>
  <c r="F34" i="2"/>
  <c r="BA95" i="1" s="1"/>
  <c r="BA94" i="1" s="1"/>
  <c r="AW94" i="1" s="1"/>
  <c r="AK30" i="1" s="1"/>
  <c r="F36" i="2"/>
  <c r="BC95" i="1" s="1"/>
  <c r="BC94" i="1" s="1"/>
  <c r="W32" i="1" s="1"/>
  <c r="F37" i="2"/>
  <c r="BD95" i="1" s="1"/>
  <c r="BD94" i="1" s="1"/>
  <c r="W33" i="1" s="1"/>
  <c r="T133" i="2" l="1"/>
  <c r="T132" i="2" s="1"/>
  <c r="P133" i="2"/>
  <c r="P132" i="2"/>
  <c r="AU95" i="1" s="1"/>
  <c r="AU94" i="1" s="1"/>
  <c r="R133" i="2"/>
  <c r="R132" i="2"/>
  <c r="BK133" i="2"/>
  <c r="J133" i="2" s="1"/>
  <c r="J97" i="2" s="1"/>
  <c r="BK207" i="2"/>
  <c r="J207" i="2" s="1"/>
  <c r="J109" i="2" s="1"/>
  <c r="AY94" i="1"/>
  <c r="F33" i="2"/>
  <c r="AZ95" i="1" s="1"/>
  <c r="AZ94" i="1" s="1"/>
  <c r="AV94" i="1" s="1"/>
  <c r="AK29" i="1" s="1"/>
  <c r="AX94" i="1"/>
  <c r="W30" i="1"/>
  <c r="J33" i="2"/>
  <c r="AV95" i="1" s="1"/>
  <c r="AT95" i="1" s="1"/>
  <c r="BK132" i="2" l="1"/>
  <c r="J132" i="2"/>
  <c r="J30" i="2" s="1"/>
  <c r="AG95" i="1" s="1"/>
  <c r="AG94" i="1" s="1"/>
  <c r="AK26" i="1" s="1"/>
  <c r="AK35" i="1" s="1"/>
  <c r="AT94" i="1"/>
  <c r="W29" i="1"/>
  <c r="J39" i="2" l="1"/>
  <c r="J96" i="2"/>
  <c r="AN95" i="1"/>
  <c r="AN94" i="1"/>
</calcChain>
</file>

<file path=xl/sharedStrings.xml><?xml version="1.0" encoding="utf-8"?>
<sst xmlns="http://schemas.openxmlformats.org/spreadsheetml/2006/main" count="1268" uniqueCount="391">
  <si>
    <t>Export Komplet</t>
  </si>
  <si>
    <t/>
  </si>
  <si>
    <t>2.0</t>
  </si>
  <si>
    <t>False</t>
  </si>
  <si>
    <t>{b5c6d79b-2def-4a4a-9e28-33b9fbc8f885}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</si>
  <si>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</si>
  <si>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</si>
  <si>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</si>
  <si>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</si>
  <si>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</si>
  <si>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</si>
  <si>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</si>
  <si>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</si>
  <si>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2022</t>
  </si>
  <si>
    <t>Stavba:</t>
  </si>
  <si>
    <t>Oprava části pěší zóny Přibyslav - Dobrá</t>
  </si>
  <si>
    <t>KSO:</t>
  </si>
  <si>
    <t>CC-CZ:</t>
  </si>
  <si>
    <t>Místo:</t>
  </si>
  <si>
    <t xml:space="preserve"> </t>
  </si>
  <si>
    <t>Datum:</t>
  </si>
  <si>
    <t>5. 9. 2020</t>
  </si>
  <si>
    <t>Zadavatel:</t>
  </si>
  <si>
    <t>IČ:</t>
  </si>
  <si>
    <t>Město Přibyslav</t>
  </si>
  <si>
    <t>DIČ:</t>
  </si>
  <si>
    <t>Zhotovitel:</t>
  </si>
  <si>
    <t>Projektant:</t>
  </si>
  <si>
    <t>True</t>
  </si>
  <si>
    <t>Zpracovatel:</t>
  </si>
  <si>
    <t>Ing. Martin Liška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</si>
  <si>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</si>
  <si>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</si>
  <si>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</si>
  <si>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</si>
  <si>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</si>
  <si>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</si>
  <si>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</si>
  <si>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</si>
  <si>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</si>
  <si>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</si>
  <si>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</si>
  <si>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</si>
  <si>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</si>
  <si>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</si>
  <si>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</si>
  <si>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</si>
  <si>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</si>
  <si>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</si>
  <si>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</si>
  <si>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</si>
  <si>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</si>
  <si>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</si>
  <si>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</si>
  <si>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</si>
  <si>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</si>
  <si>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</si>
  <si>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</si>
  <si>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</si>
  <si>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</si>
  <si>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</si>
  <si>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</si>
  <si>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</si>
  <si>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</si>
  <si>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</si>
  <si>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</si>
  <si>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</si>
  <si>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</si>
  <si>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</si>
  <si>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</si>
  <si>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</si>
  <si>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</si>
  <si>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</si>
  <si>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</si>
  <si>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</si>
  <si>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</si>
  <si>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</si>
  <si>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</si>
  <si>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</si>
  <si>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</si>
  <si>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</si>
  <si>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{15105e42-4f80-41d1-8e5e-eb6e339357e1}</t>
  </si>
  <si>
    <t>2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</si>
  <si>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</si>
  <si>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</si>
  <si>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</si>
  <si>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</si>
  <si>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</si>
  <si>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</si>
  <si>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</si>
  <si>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</si>
  <si>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</si>
  <si>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</si>
  <si>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</si>
  <si>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</si>
  <si>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</si>
  <si>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4 - Vodorovné konstrukce</t>
  </si>
  <si>
    <t xml:space="preserve">    5 - Komunikace pozemní</t>
  </si>
  <si>
    <t xml:space="preserve">      59 - Kryty pozemních komunikací, letišť a ploch dlážděné</t>
  </si>
  <si>
    <t xml:space="preserve">    9 - Ostatní konstrukce a práce, bourání</t>
  </si>
  <si>
    <t xml:space="preserve">      93 - Různé dokončovací konstrukce a práce inženýrských staveb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</si>
  <si>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</si>
  <si>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</si>
  <si>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</si>
  <si>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</si>
  <si>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</si>
  <si>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</si>
  <si>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</si>
  <si>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</si>
  <si>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</si>
  <si>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</si>
  <si>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</si>
  <si>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</si>
  <si>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</si>
  <si>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</si>
  <si>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</si>
  <si>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</si>
  <si>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</si>
  <si>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</si>
  <si>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</si>
  <si>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</si>
  <si>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</si>
  <si>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</si>
  <si>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</si>
  <si>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</si>
  <si>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</si>
  <si>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>Odstranění podkladu živičného tl 100 mm strojně pl přes 200 m2</t>
  </si>
  <si>
    <t>m2</t>
  </si>
  <si>
    <t>4</t>
  </si>
  <si>
    <t>-621639233</t>
  </si>
  <si>
    <t>113108442</t>
  </si>
  <si>
    <t>Rozrytí krytu z kameniva bez zhutnění s živičným pojivem</t>
  </si>
  <si>
    <t>1417864391</t>
  </si>
  <si>
    <t>3</t>
  </si>
  <si>
    <t>113202111</t>
  </si>
  <si>
    <t>Vytrhání obrub krajníků obrubníků stojatých</t>
  </si>
  <si>
    <t>m</t>
  </si>
  <si>
    <t>-245468967</t>
  </si>
  <si>
    <t>122452203</t>
  </si>
  <si>
    <t>Odkopávky a prokopávky nezapažené pro silnice a dálnice v hornině třídy těžitelnosti II objem do 100 m3 strojně</t>
  </si>
  <si>
    <t>m3</t>
  </si>
  <si>
    <t>812645015</t>
  </si>
  <si>
    <t>VV</t>
  </si>
  <si>
    <t>250,000*0,300</t>
  </si>
  <si>
    <t>5</t>
  </si>
  <si>
    <t>132351101</t>
  </si>
  <si>
    <t>Hloubení rýh nezapažených  š do 800 mm v hornině třídy těžitelnosti II, skupiny 4 objem do 20 m3 strojně</t>
  </si>
  <si>
    <t>-1872212499</t>
  </si>
  <si>
    <t>6</t>
  </si>
  <si>
    <t>162651132</t>
  </si>
  <si>
    <t>Vodorovné přemístění do 5000 m výkopku/sypaniny z horniny třídy těžitelnosti II, skupiny 4 a 5</t>
  </si>
  <si>
    <t>-993179646</t>
  </si>
  <si>
    <t>75,000+7,000</t>
  </si>
  <si>
    <t>7</t>
  </si>
  <si>
    <t>171201221</t>
  </si>
  <si>
    <t>Poplatek za uložení na skládce (skládkovné) zeminy a kamení kód odpadu 17 05 04</t>
  </si>
  <si>
    <t>t</t>
  </si>
  <si>
    <t>-1610817235</t>
  </si>
  <si>
    <t>82*1,8 'Přepočtené koeficientem množství</t>
  </si>
  <si>
    <t>8</t>
  </si>
  <si>
    <t>171251201</t>
  </si>
  <si>
    <t>Uložení sypaniny na skládky nebo meziskládky</t>
  </si>
  <si>
    <t>2048222326</t>
  </si>
  <si>
    <t>9</t>
  </si>
  <si>
    <t>181951113</t>
  </si>
  <si>
    <t>Úprava pláně v hornině třídy těžitelnosti II, skupiny 4 a 5 bez zhutnění strojně</t>
  </si>
  <si>
    <t>-997544655</t>
  </si>
  <si>
    <t>18</t>
  </si>
  <si>
    <t>Zemní práce - povrchové úpravy terénu</t>
  </si>
  <si>
    <t>10</t>
  </si>
  <si>
    <t>181411132</t>
  </si>
  <si>
    <t>Založení parkového trávníku výsevem plochy do 1000 m2 ve svahu do 1:2</t>
  </si>
  <si>
    <t>1332242751</t>
  </si>
  <si>
    <t>11</t>
  </si>
  <si>
    <t>M</t>
  </si>
  <si>
    <t>00572410</t>
  </si>
  <si>
    <t>osivo směs travní parková</t>
  </si>
  <si>
    <t>kg</t>
  </si>
  <si>
    <t>-946949338</t>
  </si>
  <si>
    <t>300*0,015 'Přepočtené koeficientem množství</t>
  </si>
  <si>
    <t>12</t>
  </si>
  <si>
    <t>182151112</t>
  </si>
  <si>
    <t>Svahování v zářezech v hornině třídy těžitelnosti II, skupiny 4 a 5 strojně</t>
  </si>
  <si>
    <t>-1803015360</t>
  </si>
  <si>
    <t>13</t>
  </si>
  <si>
    <t>182351123</t>
  </si>
  <si>
    <t>Rozprostření ornice pl do 500 m2 ve svahu přes 1:5 tl vrstvy do 200 mm strojně</t>
  </si>
  <si>
    <t>-1868309563</t>
  </si>
  <si>
    <t>14</t>
  </si>
  <si>
    <t>10364101</t>
  </si>
  <si>
    <t>zemina pro terénní úpravy -  ornice</t>
  </si>
  <si>
    <t>-469297717</t>
  </si>
  <si>
    <t>300*0,18 'Přepočtené koeficientem množství</t>
  </si>
  <si>
    <t>Zakládání</t>
  </si>
  <si>
    <t>211531111</t>
  </si>
  <si>
    <t>Výplň odvodňovacích žeber nebo trativodů kamenivem hrubým drceným frakce 16 až 63 mm</t>
  </si>
  <si>
    <t>-1512467861</t>
  </si>
  <si>
    <t>16</t>
  </si>
  <si>
    <t>211971121</t>
  </si>
  <si>
    <t>Zřízení opláštění žeber nebo trativodů geotextilií v rýze nebo zářezu sklonu přes 1:2 š do 2,5 m</t>
  </si>
  <si>
    <t>1326564348</t>
  </si>
  <si>
    <t>60,000*2,5</t>
  </si>
  <si>
    <t>17</t>
  </si>
  <si>
    <t>69311068</t>
  </si>
  <si>
    <t>geotextilie netkaná separační, ochranná, filtrační, drenážní PP 300g/m2</t>
  </si>
  <si>
    <t>-2082911325</t>
  </si>
  <si>
    <t>212755214</t>
  </si>
  <si>
    <t>Trativody z drenážních trubek plastových flexibilních D 100 mm bez lože</t>
  </si>
  <si>
    <t>1618796385</t>
  </si>
  <si>
    <t>Zakládání - úprava podloží a základové spáry, zlepšování vlastností hornin</t>
  </si>
  <si>
    <t>19</t>
  </si>
  <si>
    <t>122252203</t>
  </si>
  <si>
    <t>Odkopávky a prokopávky nezapažené pro silnice a dálnice v hornině třídy těžitelnosti I objem do 100 m3 strojně</t>
  </si>
  <si>
    <t>-1710315403</t>
  </si>
  <si>
    <t>20</t>
  </si>
  <si>
    <t>129001101</t>
  </si>
  <si>
    <t>Příplatek za ztížení odkopávky nebo prokopávky v blízkosti inženýrských sítí</t>
  </si>
  <si>
    <t>-547999232</t>
  </si>
  <si>
    <t>162651112</t>
  </si>
  <si>
    <t>Vodorovné přemístění do 5000 m výkopku/sypaniny z horniny třídy těžitelnosti I, skupiny 1 až 3</t>
  </si>
  <si>
    <t>239859410</t>
  </si>
  <si>
    <t>22</t>
  </si>
  <si>
    <t>171152501</t>
  </si>
  <si>
    <t>Zhutnění podloží z hornin soudržných nebo nesoudržných pod násypy</t>
  </si>
  <si>
    <t>642920850</t>
  </si>
  <si>
    <t>23</t>
  </si>
  <si>
    <t>171201231</t>
  </si>
  <si>
    <t>Poplatek za uložení zeminy a kamení na recyklační skládce (skládkovné) kód odpadu 17 05 04</t>
  </si>
  <si>
    <t>966822341</t>
  </si>
  <si>
    <t>40*1,8 'Přepočtené koeficientem množství</t>
  </si>
  <si>
    <t>24</t>
  </si>
  <si>
    <t>1486556682</t>
  </si>
  <si>
    <t>25</t>
  </si>
  <si>
    <t>213111121</t>
  </si>
  <si>
    <t>Stabilizace základové spáry zřízením vrstvy z geomříže tuhé</t>
  </si>
  <si>
    <t>-1510322807</t>
  </si>
  <si>
    <t>26</t>
  </si>
  <si>
    <t>69321022</t>
  </si>
  <si>
    <t>geomříž jednoosá HDPE s tahovou pevností 65kN/m</t>
  </si>
  <si>
    <t>1742512382</t>
  </si>
  <si>
    <t>260*1,15 'Přepočtené koeficientem množství</t>
  </si>
  <si>
    <t>27</t>
  </si>
  <si>
    <t>291111111</t>
  </si>
  <si>
    <t>Podklad pro zpevněné plochy z kameniva drceného 0 až 63 mm</t>
  </si>
  <si>
    <t>-1204980293</t>
  </si>
  <si>
    <t>Vodorovné konstrukce</t>
  </si>
  <si>
    <t>28</t>
  </si>
  <si>
    <t>451577777</t>
  </si>
  <si>
    <t>Podklad nebo lože pod dlažbu vodorovný nebo do sklonu 1:5 z kameniva těženého tl do 100 mm</t>
  </si>
  <si>
    <t>-302629503</t>
  </si>
  <si>
    <t>Komunikace pozemní</t>
  </si>
  <si>
    <t>29</t>
  </si>
  <si>
    <t>573211112</t>
  </si>
  <si>
    <t>Postřik živičný spojovací z asfaltu v množství 0,70 kg/m2</t>
  </si>
  <si>
    <t>28455757</t>
  </si>
  <si>
    <t>30</t>
  </si>
  <si>
    <t>577154111</t>
  </si>
  <si>
    <t>Asfaltový beton vrstva obrusná ACO 11 (ABS) tř. I tl 60 mm š do 3 m z nemodifikovaného asfaltu</t>
  </si>
  <si>
    <t>-1554993102</t>
  </si>
  <si>
    <t>31</t>
  </si>
  <si>
    <t>599141111</t>
  </si>
  <si>
    <t>Vyplnění spár mezi silničními dílci živičnou zálivkou</t>
  </si>
  <si>
    <t>791407772</t>
  </si>
  <si>
    <t>59</t>
  </si>
  <si>
    <t>Kryty pozemních komunikací, letišť a ploch dlážděné</t>
  </si>
  <si>
    <t>32</t>
  </si>
  <si>
    <t>564851111</t>
  </si>
  <si>
    <t>Podklad ze štěrkodrtě ŠD tl 150 mm</t>
  </si>
  <si>
    <t>569958323</t>
  </si>
  <si>
    <t>33</t>
  </si>
  <si>
    <t>529531066</t>
  </si>
  <si>
    <t>34</t>
  </si>
  <si>
    <t>596212212</t>
  </si>
  <si>
    <t>Kladení zámkové dlažby pozemních komunikací tl 80 mm skupiny A pl do 300 m2</t>
  </si>
  <si>
    <t>1681003502</t>
  </si>
  <si>
    <t>35</t>
  </si>
  <si>
    <t>59245020</t>
  </si>
  <si>
    <t>dlažba tvar obdélník betonová 200x100x80mm přírodní</t>
  </si>
  <si>
    <t>-484470582</t>
  </si>
  <si>
    <t>Ostatní konstrukce a práce, bourání</t>
  </si>
  <si>
    <t>36</t>
  </si>
  <si>
    <t>916231213</t>
  </si>
  <si>
    <t>Osazení chodníkového obrubníku betonového stojatého s boční opěrou do lože z betonu prostého</t>
  </si>
  <si>
    <t>48584234</t>
  </si>
  <si>
    <t>37</t>
  </si>
  <si>
    <t>59217016</t>
  </si>
  <si>
    <t>obrubník betonový chodníkový 1000x80x250mm</t>
  </si>
  <si>
    <t>1084977511</t>
  </si>
  <si>
    <t>38</t>
  </si>
  <si>
    <t>916991121</t>
  </si>
  <si>
    <t>Lože pod obrubníky, krajníky nebo obruby z dlažebních kostek z betonu prostého</t>
  </si>
  <si>
    <t>-1647306220</t>
  </si>
  <si>
    <t>39</t>
  </si>
  <si>
    <t>919123111</t>
  </si>
  <si>
    <t>Těsnění spár provizorním těsnicím profilem</t>
  </si>
  <si>
    <t>-449973902</t>
  </si>
  <si>
    <t>40</t>
  </si>
  <si>
    <t>919731123</t>
  </si>
  <si>
    <t>Zarovnání styčné plochy podkladu nebo krytu živičného tl do 200 mm</t>
  </si>
  <si>
    <t>-952403374</t>
  </si>
  <si>
    <t>41</t>
  </si>
  <si>
    <t>919735114</t>
  </si>
  <si>
    <t>Řezání stávajícího živičného krytu hl do 200 mm</t>
  </si>
  <si>
    <t>1311172210</t>
  </si>
  <si>
    <t>42</t>
  </si>
  <si>
    <t>938909321</t>
  </si>
  <si>
    <t>Čištění vozovek metením ručně podkladu nebo krytu štěrkového</t>
  </si>
  <si>
    <t>1501401907</t>
  </si>
  <si>
    <t>93</t>
  </si>
  <si>
    <t>Různé dokončovací konstrukce a práce inženýrských staveb</t>
  </si>
  <si>
    <t>43</t>
  </si>
  <si>
    <t>935112111</t>
  </si>
  <si>
    <t>Osazení příkopového žlabu do betonu tl 100 mm z betonových tvárnic š 500 mm</t>
  </si>
  <si>
    <t>1197026579</t>
  </si>
  <si>
    <t>44</t>
  </si>
  <si>
    <t>59227029</t>
  </si>
  <si>
    <t>-2124344660</t>
  </si>
  <si>
    <t>45</t>
  </si>
  <si>
    <t>935112911</t>
  </si>
  <si>
    <t>Příplatek ZKD tl 10 mm lože přes 100 mm u příkopového žlabu osazeného do betonu</t>
  </si>
  <si>
    <t>1364196928</t>
  </si>
  <si>
    <t>80*0,5 'Přepočtené koeficientem množství</t>
  </si>
  <si>
    <t>46</t>
  </si>
  <si>
    <t>966008211</t>
  </si>
  <si>
    <t>Bourání odvodňovacího žlabu z betonových příkopových tvárnic š do 500 mm</t>
  </si>
  <si>
    <t>259750107</t>
  </si>
  <si>
    <t>997</t>
  </si>
  <si>
    <t>Přesun sutě</t>
  </si>
  <si>
    <t>47</t>
  </si>
  <si>
    <t>997221551</t>
  </si>
  <si>
    <t>Vodorovná doprava suti ze sypkých materiálů do 1 km</t>
  </si>
  <si>
    <t>821367759</t>
  </si>
  <si>
    <t>48</t>
  </si>
  <si>
    <t>997221559</t>
  </si>
  <si>
    <t>Příplatek ZKD 1 km u vodorovné dopravy suti ze sypkých materiálů</t>
  </si>
  <si>
    <t>510333486</t>
  </si>
  <si>
    <t>98,08*4 'Přepočtené koeficientem množství</t>
  </si>
  <si>
    <t>49</t>
  </si>
  <si>
    <t>997221611</t>
  </si>
  <si>
    <t>Nakládání suti na dopravní prostředky pro vodorovnou dopravu</t>
  </si>
  <si>
    <t>-298697405</t>
  </si>
  <si>
    <t>50</t>
  </si>
  <si>
    <t>997221615</t>
  </si>
  <si>
    <t>Poplatek za uložení na skládce (skládkovné) stavebního odpadu betonového kód odpadu 17 01 01</t>
  </si>
  <si>
    <t>-331257566</t>
  </si>
  <si>
    <t>51</t>
  </si>
  <si>
    <t>997221645</t>
  </si>
  <si>
    <t>Poplatek za uložení na skládce (skládkovné) odpadu asfaltového bez dehtu kód odpadu 17 03 02</t>
  </si>
  <si>
    <t>1638504991</t>
  </si>
  <si>
    <t>998</t>
  </si>
  <si>
    <t>Přesun hmot</t>
  </si>
  <si>
    <t>52</t>
  </si>
  <si>
    <t>998223011</t>
  </si>
  <si>
    <t>Přesun hmot pro pozemní komunikace s krytem dlážděným</t>
  </si>
  <si>
    <t>-1290048231</t>
  </si>
  <si>
    <t>VRN</t>
  </si>
  <si>
    <t>Vedlejší rozpočtové náklady</t>
  </si>
  <si>
    <t>VRN1</t>
  </si>
  <si>
    <t>Průzkumné, geodetické a projektové práce</t>
  </si>
  <si>
    <t>53</t>
  </si>
  <si>
    <t>011514000</t>
  </si>
  <si>
    <t>Stavebně-statický průzkum</t>
  </si>
  <si>
    <t>kpl</t>
  </si>
  <si>
    <t>1024</t>
  </si>
  <si>
    <t>312801717</t>
  </si>
  <si>
    <t>P</t>
  </si>
  <si>
    <t>Poznámka k položce:_x000D_
náklady na pasport okolních objektů</t>
  </si>
  <si>
    <t>54</t>
  </si>
  <si>
    <t>012103000</t>
  </si>
  <si>
    <t>Geodetické práce před výstavbou</t>
  </si>
  <si>
    <t>1646715309</t>
  </si>
  <si>
    <t>Poznámka k položce:_x000D_
náklady na vytýčení stavby a sítí</t>
  </si>
  <si>
    <t>55</t>
  </si>
  <si>
    <t>012303000</t>
  </si>
  <si>
    <t>Geodetické práce po výstavbě</t>
  </si>
  <si>
    <t>1265545471</t>
  </si>
  <si>
    <t>Poznámka k položce:_x000D_
náklady na zaměření stavby</t>
  </si>
  <si>
    <t>VRN2</t>
  </si>
  <si>
    <t>Příprava staveniště</t>
  </si>
  <si>
    <t>56</t>
  </si>
  <si>
    <t>022002000</t>
  </si>
  <si>
    <t>Přeložení konstrukcí</t>
  </si>
  <si>
    <t>-713082465</t>
  </si>
  <si>
    <t xml:space="preserve">Poznámka k položce:_x000D_
náklady na demontáž zábradlí ocelového + nový nátěr vč. demolice původních betonových patek: 85,000 m_x000D_
náklady na úpravu zábradlí – navaření kotvících plechů D+M: 34,000 kus_x000D_
náklady na nové patky sloupků zábradlí C25/30 0,13 m3 vč. bednění nadzemní části: 34,000 ks_x000D_
náklady na osazení a ukotvení zábradlí: 85,000 m_x000D_
</t>
  </si>
  <si>
    <t>VRN4</t>
  </si>
  <si>
    <t>Inženýrská činnost</t>
  </si>
  <si>
    <t>57</t>
  </si>
  <si>
    <t>043154000</t>
  </si>
  <si>
    <t>Zkoušky hutnicí</t>
  </si>
  <si>
    <t>-1929762532</t>
  </si>
  <si>
    <t>žlabovka příkopová betonová 500x400x150mm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</si>
</sst>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202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203" t="s">
        <v>15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19</v>
      </c>
      <c r="AK14" s="24" t="s">
        <v>25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27</v>
      </c>
      <c r="AK16" s="24" t="s">
        <v>23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19</v>
      </c>
      <c r="AK17" s="24" t="s">
        <v>25</v>
      </c>
      <c r="AN17" s="22" t="s">
        <v>1</v>
      </c>
      <c r="AR17" s="18"/>
      <c r="BS17" s="15" t="s">
        <v>28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29</v>
      </c>
      <c r="AK19" s="24" t="s">
        <v>23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 t="s">
        <v>30</v>
      </c>
      <c r="AK20" s="24" t="s">
        <v>25</v>
      </c>
      <c r="AN20" s="22" t="s">
        <v>1</v>
      </c>
      <c r="AR20" s="18"/>
      <c r="BS20" s="15" t="s">
        <v>28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31</v>
      </c>
      <c r="AR22" s="18"/>
    </row>
    <row r="23" spans="1:71" s="1" customFormat="1" ht="14.45" customHeight="1">
      <c r="B23" s="18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5">
        <f>ROUND(AG94,2)</f>
        <v>0</v>
      </c>
      <c r="AL26" s="206"/>
      <c r="AM26" s="206"/>
      <c r="AN26" s="206"/>
      <c r="AO26" s="206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07" t="s">
        <v>33</v>
      </c>
      <c r="M28" s="207"/>
      <c r="N28" s="207"/>
      <c r="O28" s="207"/>
      <c r="P28" s="207"/>
      <c r="Q28" s="27"/>
      <c r="R28" s="27"/>
      <c r="S28" s="27"/>
      <c r="T28" s="27"/>
      <c r="U28" s="27"/>
      <c r="V28" s="27"/>
      <c r="W28" s="207" t="s">
        <v>34</v>
      </c>
      <c r="X28" s="207"/>
      <c r="Y28" s="207"/>
      <c r="Z28" s="207"/>
      <c r="AA28" s="207"/>
      <c r="AB28" s="207"/>
      <c r="AC28" s="207"/>
      <c r="AD28" s="207"/>
      <c r="AE28" s="207"/>
      <c r="AF28" s="27"/>
      <c r="AG28" s="27"/>
      <c r="AH28" s="27"/>
      <c r="AI28" s="27"/>
      <c r="AJ28" s="27"/>
      <c r="AK28" s="207" t="s">
        <v>35</v>
      </c>
      <c r="AL28" s="207"/>
      <c r="AM28" s="207"/>
      <c r="AN28" s="207"/>
      <c r="AO28" s="207"/>
      <c r="AP28" s="27"/>
      <c r="AQ28" s="27"/>
      <c r="AR28" s="28"/>
      <c r="BE28" s="27"/>
    </row>
    <row r="29" spans="1:71" s="3" customFormat="1" ht="14.45" customHeight="1">
      <c r="B29" s="32"/>
      <c r="D29" s="24" t="s">
        <v>36</v>
      </c>
      <c r="F29" s="24" t="s">
        <v>37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2"/>
    </row>
    <row r="30" spans="1:71" s="3" customFormat="1" ht="14.45" customHeight="1">
      <c r="B30" s="32"/>
      <c r="F30" s="24" t="s">
        <v>38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2"/>
    </row>
    <row r="31" spans="1:71" s="3" customFormat="1" ht="14.45" hidden="1" customHeight="1">
      <c r="B31" s="32"/>
      <c r="F31" s="24" t="s">
        <v>39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2"/>
    </row>
    <row r="32" spans="1:71" s="3" customFormat="1" ht="14.45" hidden="1" customHeight="1">
      <c r="B32" s="32"/>
      <c r="F32" s="24" t="s">
        <v>40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2"/>
    </row>
    <row r="33" spans="1:57" s="3" customFormat="1" ht="14.45" hidden="1" customHeight="1">
      <c r="B33" s="32"/>
      <c r="F33" s="24" t="s">
        <v>41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98" t="s">
        <v>44</v>
      </c>
      <c r="Y35" s="199"/>
      <c r="Z35" s="199"/>
      <c r="AA35" s="199"/>
      <c r="AB35" s="199"/>
      <c r="AC35" s="35"/>
      <c r="AD35" s="35"/>
      <c r="AE35" s="35"/>
      <c r="AF35" s="35"/>
      <c r="AG35" s="35"/>
      <c r="AH35" s="35"/>
      <c r="AI35" s="35"/>
      <c r="AJ35" s="35"/>
      <c r="AK35" s="200">
        <f>SUM(AK26:AK33)</f>
        <v>0</v>
      </c>
      <c r="AL35" s="199"/>
      <c r="AM35" s="199"/>
      <c r="AN35" s="199"/>
      <c r="AO35" s="201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0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47</v>
      </c>
      <c r="AI60" s="30"/>
      <c r="AJ60" s="30"/>
      <c r="AK60" s="30"/>
      <c r="AL60" s="30"/>
      <c r="AM60" s="40" t="s">
        <v>48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8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50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0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47</v>
      </c>
      <c r="AI75" s="30"/>
      <c r="AJ75" s="30"/>
      <c r="AK75" s="30"/>
      <c r="AL75" s="30"/>
      <c r="AM75" s="40" t="s">
        <v>48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9" t="s">
        <v>51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12</v>
      </c>
      <c r="L84" s="4" t="str">
        <f>K5</f>
        <v>2022</v>
      </c>
      <c r="AR84" s="46"/>
    </row>
    <row r="85" spans="1:91" s="5" customFormat="1" ht="36.950000000000003" customHeight="1">
      <c r="B85" s="47"/>
      <c r="C85" s="48" t="s">
        <v>14</v>
      </c>
      <c r="L85" s="186" t="str">
        <f>K6</f>
        <v>Oprava části pěší zóny Přibyslav - Dobrá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88" t="str">
        <f>IF(AN8= "","",AN8)</f>
        <v>5. 9. 2020</v>
      </c>
      <c r="AN87" s="188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6" customHeight="1">
      <c r="A89" s="27"/>
      <c r="B89" s="28"/>
      <c r="C89" s="24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Město Přibyslav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27</v>
      </c>
      <c r="AJ89" s="27"/>
      <c r="AK89" s="27"/>
      <c r="AL89" s="27"/>
      <c r="AM89" s="189" t="str">
        <f>IF(E17="","",E17)</f>
        <v xml:space="preserve"> </v>
      </c>
      <c r="AN89" s="190"/>
      <c r="AO89" s="190"/>
      <c r="AP89" s="190"/>
      <c r="AQ89" s="27"/>
      <c r="AR89" s="28"/>
      <c r="AS89" s="191" t="s">
        <v>52</v>
      </c>
      <c r="AT89" s="192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6" customHeight="1">
      <c r="A90" s="27"/>
      <c r="B90" s="28"/>
      <c r="C90" s="24" t="s">
        <v>26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29</v>
      </c>
      <c r="AJ90" s="27"/>
      <c r="AK90" s="27"/>
      <c r="AL90" s="27"/>
      <c r="AM90" s="189" t="str">
        <f>IF(E20="","",E20)</f>
        <v>Ing. Martin Liška</v>
      </c>
      <c r="AN90" s="190"/>
      <c r="AO90" s="190"/>
      <c r="AP90" s="190"/>
      <c r="AQ90" s="27"/>
      <c r="AR90" s="28"/>
      <c r="AS90" s="193"/>
      <c r="AT90" s="194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3"/>
      <c r="AT91" s="194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176" t="s">
        <v>53</v>
      </c>
      <c r="D92" s="177"/>
      <c r="E92" s="177"/>
      <c r="F92" s="177"/>
      <c r="G92" s="177"/>
      <c r="H92" s="55"/>
      <c r="I92" s="178" t="s">
        <v>54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55</v>
      </c>
      <c r="AH92" s="177"/>
      <c r="AI92" s="177"/>
      <c r="AJ92" s="177"/>
      <c r="AK92" s="177"/>
      <c r="AL92" s="177"/>
      <c r="AM92" s="177"/>
      <c r="AN92" s="178" t="s">
        <v>56</v>
      </c>
      <c r="AO92" s="177"/>
      <c r="AP92" s="180"/>
      <c r="AQ92" s="56" t="s">
        <v>57</v>
      </c>
      <c r="AR92" s="28"/>
      <c r="AS92" s="57" t="s">
        <v>58</v>
      </c>
      <c r="AT92" s="58" t="s">
        <v>59</v>
      </c>
      <c r="AU92" s="58" t="s">
        <v>60</v>
      </c>
      <c r="AV92" s="58" t="s">
        <v>61</v>
      </c>
      <c r="AW92" s="58" t="s">
        <v>62</v>
      </c>
      <c r="AX92" s="58" t="s">
        <v>63</v>
      </c>
      <c r="AY92" s="58" t="s">
        <v>64</v>
      </c>
      <c r="AZ92" s="58" t="s">
        <v>65</v>
      </c>
      <c r="BA92" s="58" t="s">
        <v>66</v>
      </c>
      <c r="BB92" s="58" t="s">
        <v>67</v>
      </c>
      <c r="BC92" s="58" t="s">
        <v>68</v>
      </c>
      <c r="BD92" s="59" t="s">
        <v>69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70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770.47645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71</v>
      </c>
      <c r="BT94" s="72" t="s">
        <v>72</v>
      </c>
      <c r="BU94" s="73" t="s">
        <v>73</v>
      </c>
      <c r="BV94" s="72" t="s">
        <v>74</v>
      </c>
      <c r="BW94" s="72" t="s">
        <v>4</v>
      </c>
      <c r="BX94" s="72" t="s">
        <v>75</v>
      </c>
      <c r="CL94" s="72" t="s">
        <v>1</v>
      </c>
    </row>
    <row r="95" spans="1:91" s="7" customFormat="1" ht="14.45" customHeight="1">
      <c r="A95" s="74" t="s">
        <v>76</v>
      </c>
      <c r="B95" s="75"/>
      <c r="C95" s="76"/>
      <c r="D95" s="183" t="s">
        <v>77</v>
      </c>
      <c r="E95" s="183"/>
      <c r="F95" s="183"/>
      <c r="G95" s="183"/>
      <c r="H95" s="183"/>
      <c r="I95" s="77"/>
      <c r="J95" s="183" t="s">
        <v>78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'01 - Komunikace'!J30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8" t="s">
        <v>79</v>
      </c>
      <c r="AR95" s="75"/>
      <c r="AS95" s="79">
        <v>0</v>
      </c>
      <c r="AT95" s="80">
        <f>ROUND(SUM(AV95:AW95),2)</f>
        <v>0</v>
      </c>
      <c r="AU95" s="81">
        <f>'01 - Komunikace'!P132</f>
        <v>770.47645</v>
      </c>
      <c r="AV95" s="80">
        <f>'01 - Komunikace'!J33</f>
        <v>0</v>
      </c>
      <c r="AW95" s="80">
        <f>'01 - Komunikace'!J34</f>
        <v>0</v>
      </c>
      <c r="AX95" s="80">
        <f>'01 - Komunikace'!J35</f>
        <v>0</v>
      </c>
      <c r="AY95" s="80">
        <f>'01 - Komunikace'!J36</f>
        <v>0</v>
      </c>
      <c r="AZ95" s="80">
        <f>'01 - Komunikace'!F33</f>
        <v>0</v>
      </c>
      <c r="BA95" s="80">
        <f>'01 - Komunikace'!F34</f>
        <v>0</v>
      </c>
      <c r="BB95" s="80">
        <f>'01 - Komunikace'!F35</f>
        <v>0</v>
      </c>
      <c r="BC95" s="80">
        <f>'01 - Komunikace'!F36</f>
        <v>0</v>
      </c>
      <c r="BD95" s="82">
        <f>'01 - Komunikace'!F37</f>
        <v>0</v>
      </c>
      <c r="BT95" s="83" t="s">
        <v>80</v>
      </c>
      <c r="BV95" s="83" t="s">
        <v>74</v>
      </c>
      <c r="BW95" s="83" t="s">
        <v>81</v>
      </c>
      <c r="BX95" s="83" t="s">
        <v>4</v>
      </c>
      <c r="CL95" s="83" t="s">
        <v>1</v>
      </c>
      <c r="CM95" s="83" t="s">
        <v>82</v>
      </c>
    </row>
    <row r="96" spans="1:91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20"/>
  <sheetViews>
    <sheetView showGridLines="0" tabSelected="1" topLeftCell="A155" workbookViewId="0">
      <selection activeCell="J191" sqref="J191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1" spans="1:46">
      <c r="A1" s="84"/>
    </row>
    <row r="2" spans="1:46" s="1" customFormat="1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81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83</v>
      </c>
      <c r="L4" s="18"/>
      <c r="M4" s="85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4.45" customHeight="1">
      <c r="B7" s="18"/>
      <c r="E7" s="209" t="str">
        <f>'Rekapitulace stavby'!K6</f>
        <v>Oprava části pěší zóny Přibyslav - Dobrá</v>
      </c>
      <c r="F7" s="210"/>
      <c r="G7" s="210"/>
      <c r="H7" s="210"/>
      <c r="L7" s="18"/>
    </row>
    <row r="8" spans="1:4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4.45" customHeight="1">
      <c r="A9" s="27"/>
      <c r="B9" s="28"/>
      <c r="C9" s="27"/>
      <c r="D9" s="27"/>
      <c r="E9" s="186" t="s">
        <v>85</v>
      </c>
      <c r="F9" s="208"/>
      <c r="G9" s="208"/>
      <c r="H9" s="208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 t="str">
        <f>'Rekapitulace stavby'!AN8</f>
        <v>5. 9. 2020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22</v>
      </c>
      <c r="E14" s="27"/>
      <c r="F14" s="27"/>
      <c r="G14" s="27"/>
      <c r="H14" s="27"/>
      <c r="I14" s="24" t="s">
        <v>23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23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02" t="str">
        <f>'Rekapitulace stavby'!E14</f>
        <v xml:space="preserve"> </v>
      </c>
      <c r="F18" s="202"/>
      <c r="G18" s="202"/>
      <c r="H18" s="202"/>
      <c r="I18" s="24" t="s">
        <v>25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27</v>
      </c>
      <c r="E20" s="27"/>
      <c r="F20" s="27"/>
      <c r="G20" s="27"/>
      <c r="H20" s="27"/>
      <c r="I20" s="24" t="s">
        <v>23</v>
      </c>
      <c r="J20" s="22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tr">
        <f>IF('Rekapitulace stavby'!E17="","",'Rekapitulace stavby'!E17)</f>
        <v xml:space="preserve"> </v>
      </c>
      <c r="F21" s="27"/>
      <c r="G21" s="27"/>
      <c r="H21" s="27"/>
      <c r="I21" s="24" t="s">
        <v>25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29</v>
      </c>
      <c r="E23" s="27"/>
      <c r="F23" s="27"/>
      <c r="G23" s="27"/>
      <c r="H23" s="27"/>
      <c r="I23" s="24" t="s">
        <v>23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">
        <v>30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31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4.45" customHeight="1">
      <c r="A27" s="86"/>
      <c r="B27" s="87"/>
      <c r="C27" s="86"/>
      <c r="D27" s="86"/>
      <c r="E27" s="204" t="s">
        <v>1</v>
      </c>
      <c r="F27" s="204"/>
      <c r="G27" s="204"/>
      <c r="H27" s="204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32</v>
      </c>
      <c r="E30" s="27"/>
      <c r="F30" s="27"/>
      <c r="G30" s="27"/>
      <c r="H30" s="27"/>
      <c r="I30" s="27"/>
      <c r="J30" s="66">
        <f>ROUND(J132,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34</v>
      </c>
      <c r="G32" s="27"/>
      <c r="H32" s="27"/>
      <c r="I32" s="31" t="s">
        <v>33</v>
      </c>
      <c r="J32" s="31" t="s">
        <v>35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0" t="s">
        <v>36</v>
      </c>
      <c r="E33" s="24" t="s">
        <v>37</v>
      </c>
      <c r="F33" s="91">
        <f>ROUND((SUM(BE132:BE219)),  2)</f>
        <v>0</v>
      </c>
      <c r="G33" s="27"/>
      <c r="H33" s="27"/>
      <c r="I33" s="92">
        <v>0.21</v>
      </c>
      <c r="J33" s="91">
        <f>ROUND(((SUM(BE132:BE219))*I33),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38</v>
      </c>
      <c r="F34" s="91">
        <f>ROUND((SUM(BF132:BF219)),  2)</f>
        <v>0</v>
      </c>
      <c r="G34" s="27"/>
      <c r="H34" s="27"/>
      <c r="I34" s="92">
        <v>0.15</v>
      </c>
      <c r="J34" s="91">
        <f>ROUND(((SUM(BF132:BF219))*I34),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39</v>
      </c>
      <c r="F35" s="91">
        <f>ROUND((SUM(BG132:BG219)),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40</v>
      </c>
      <c r="F36" s="91">
        <f>ROUND((SUM(BH132:BH219)),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41</v>
      </c>
      <c r="F37" s="91">
        <f>ROUND((SUM(BI132:BI219)),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42</v>
      </c>
      <c r="E39" s="55"/>
      <c r="F39" s="55"/>
      <c r="G39" s="95" t="s">
        <v>43</v>
      </c>
      <c r="H39" s="96" t="s">
        <v>44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47</v>
      </c>
      <c r="E61" s="30"/>
      <c r="F61" s="99" t="s">
        <v>48</v>
      </c>
      <c r="G61" s="40" t="s">
        <v>47</v>
      </c>
      <c r="H61" s="30"/>
      <c r="I61" s="30"/>
      <c r="J61" s="100" t="s">
        <v>48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49</v>
      </c>
      <c r="E65" s="41"/>
      <c r="F65" s="41"/>
      <c r="G65" s="38" t="s">
        <v>50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47</v>
      </c>
      <c r="E76" s="30"/>
      <c r="F76" s="99" t="s">
        <v>48</v>
      </c>
      <c r="G76" s="40" t="s">
        <v>47</v>
      </c>
      <c r="H76" s="30"/>
      <c r="I76" s="30"/>
      <c r="J76" s="100" t="s">
        <v>48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4.45" customHeight="1">
      <c r="A85" s="27"/>
      <c r="B85" s="28"/>
      <c r="C85" s="27"/>
      <c r="D85" s="27"/>
      <c r="E85" s="209" t="str">
        <f>E7</f>
        <v>Oprava části pěší zóny Přibyslav - Dobrá</v>
      </c>
      <c r="F85" s="210"/>
      <c r="G85" s="210"/>
      <c r="H85" s="21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4.45" customHeight="1">
      <c r="A87" s="27"/>
      <c r="B87" s="28"/>
      <c r="C87" s="27"/>
      <c r="D87" s="27"/>
      <c r="E87" s="186" t="str">
        <f>E9</f>
        <v>01 - Komunikace</v>
      </c>
      <c r="F87" s="208"/>
      <c r="G87" s="208"/>
      <c r="H87" s="208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18</v>
      </c>
      <c r="D89" s="27"/>
      <c r="E89" s="27"/>
      <c r="F89" s="22" t="str">
        <f>F12</f>
        <v xml:space="preserve"> </v>
      </c>
      <c r="G89" s="27"/>
      <c r="H89" s="27"/>
      <c r="I89" s="24" t="s">
        <v>20</v>
      </c>
      <c r="J89" s="50" t="str">
        <f>IF(J12="","",J12)</f>
        <v>5. 9. 2020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6" customHeight="1">
      <c r="A91" s="27"/>
      <c r="B91" s="28"/>
      <c r="C91" s="24" t="s">
        <v>22</v>
      </c>
      <c r="D91" s="27"/>
      <c r="E91" s="27"/>
      <c r="F91" s="22" t="str">
        <f>E15</f>
        <v>Město Přibyslav</v>
      </c>
      <c r="G91" s="27"/>
      <c r="H91" s="27"/>
      <c r="I91" s="24" t="s">
        <v>27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6" customHeight="1">
      <c r="A92" s="27"/>
      <c r="B92" s="28"/>
      <c r="C92" s="24" t="s">
        <v>26</v>
      </c>
      <c r="D92" s="27"/>
      <c r="E92" s="27"/>
      <c r="F92" s="22" t="str">
        <f>IF(E18="","",E18)</f>
        <v xml:space="preserve"> </v>
      </c>
      <c r="G92" s="27"/>
      <c r="H92" s="27"/>
      <c r="I92" s="24" t="s">
        <v>29</v>
      </c>
      <c r="J92" s="25" t="str">
        <f>E24</f>
        <v>Ing. Martin Liška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1" t="s">
        <v>87</v>
      </c>
      <c r="D94" s="93"/>
      <c r="E94" s="93"/>
      <c r="F94" s="93"/>
      <c r="G94" s="93"/>
      <c r="H94" s="93"/>
      <c r="I94" s="93"/>
      <c r="J94" s="102" t="s">
        <v>88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3" t="s">
        <v>89</v>
      </c>
      <c r="D96" s="27"/>
      <c r="E96" s="27"/>
      <c r="F96" s="27"/>
      <c r="G96" s="27"/>
      <c r="H96" s="27"/>
      <c r="I96" s="27"/>
      <c r="J96" s="66">
        <f>J132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2:12" s="9" customFormat="1" ht="24.95" customHeight="1">
      <c r="B97" s="104"/>
      <c r="D97" s="105" t="s">
        <v>91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10" customFormat="1" ht="19.899999999999999" customHeight="1">
      <c r="B98" s="108"/>
      <c r="D98" s="109" t="s">
        <v>92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10" customFormat="1" ht="14.85" customHeight="1">
      <c r="B99" s="108"/>
      <c r="D99" s="109" t="s">
        <v>93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12" s="10" customFormat="1" ht="19.899999999999999" customHeight="1">
      <c r="B100" s="108"/>
      <c r="D100" s="109" t="s">
        <v>94</v>
      </c>
      <c r="E100" s="110"/>
      <c r="F100" s="110"/>
      <c r="G100" s="110"/>
      <c r="H100" s="110"/>
      <c r="I100" s="110"/>
      <c r="J100" s="111">
        <f>J155</f>
        <v>0</v>
      </c>
      <c r="L100" s="108"/>
    </row>
    <row r="101" spans="2:12" s="10" customFormat="1" ht="14.85" customHeight="1">
      <c r="B101" s="108"/>
      <c r="D101" s="109" t="s">
        <v>95</v>
      </c>
      <c r="E101" s="110"/>
      <c r="F101" s="110"/>
      <c r="G101" s="110"/>
      <c r="H101" s="110"/>
      <c r="I101" s="110"/>
      <c r="J101" s="111">
        <f>J161</f>
        <v>0</v>
      </c>
      <c r="L101" s="108"/>
    </row>
    <row r="102" spans="2:12" s="10" customFormat="1" ht="19.899999999999999" customHeight="1">
      <c r="B102" s="108"/>
      <c r="D102" s="109" t="s">
        <v>96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10" customFormat="1" ht="19.899999999999999" customHeight="1">
      <c r="B103" s="108"/>
      <c r="D103" s="109" t="s">
        <v>97</v>
      </c>
      <c r="E103" s="110"/>
      <c r="F103" s="110"/>
      <c r="G103" s="110"/>
      <c r="H103" s="110"/>
      <c r="I103" s="110"/>
      <c r="J103" s="111">
        <f>J175</f>
        <v>0</v>
      </c>
      <c r="L103" s="108"/>
    </row>
    <row r="104" spans="2:12" s="10" customFormat="1" ht="14.85" customHeight="1">
      <c r="B104" s="108"/>
      <c r="D104" s="109" t="s">
        <v>98</v>
      </c>
      <c r="E104" s="110"/>
      <c r="F104" s="110"/>
      <c r="G104" s="110"/>
      <c r="H104" s="110"/>
      <c r="I104" s="110"/>
      <c r="J104" s="111">
        <f>J179</f>
        <v>0</v>
      </c>
      <c r="L104" s="108"/>
    </row>
    <row r="105" spans="2:12" s="10" customFormat="1" ht="19.899999999999999" customHeight="1">
      <c r="B105" s="108"/>
      <c r="D105" s="109" t="s">
        <v>99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10" customFormat="1" ht="14.85" customHeight="1">
      <c r="B106" s="108"/>
      <c r="D106" s="109" t="s">
        <v>100</v>
      </c>
      <c r="E106" s="110"/>
      <c r="F106" s="110"/>
      <c r="G106" s="110"/>
      <c r="H106" s="110"/>
      <c r="I106" s="110"/>
      <c r="J106" s="111">
        <f>J192</f>
        <v>0</v>
      </c>
      <c r="L106" s="108"/>
    </row>
    <row r="107" spans="2:12" s="10" customFormat="1" ht="19.899999999999999" customHeight="1">
      <c r="B107" s="108"/>
      <c r="D107" s="109" t="s">
        <v>101</v>
      </c>
      <c r="E107" s="110"/>
      <c r="F107" s="110"/>
      <c r="G107" s="110"/>
      <c r="H107" s="110"/>
      <c r="I107" s="110"/>
      <c r="J107" s="111">
        <f>J198</f>
        <v>0</v>
      </c>
      <c r="L107" s="108"/>
    </row>
    <row r="108" spans="2:12" s="10" customFormat="1" ht="19.899999999999999" customHeight="1">
      <c r="B108" s="108"/>
      <c r="D108" s="109" t="s">
        <v>102</v>
      </c>
      <c r="E108" s="110"/>
      <c r="F108" s="110"/>
      <c r="G108" s="110"/>
      <c r="H108" s="110"/>
      <c r="I108" s="110"/>
      <c r="J108" s="111">
        <f>J205</f>
        <v>0</v>
      </c>
      <c r="L108" s="108"/>
    </row>
    <row r="109" spans="2:12" s="9" customFormat="1" ht="24.95" customHeight="1">
      <c r="B109" s="104"/>
      <c r="D109" s="105" t="s">
        <v>103</v>
      </c>
      <c r="E109" s="106"/>
      <c r="F109" s="106"/>
      <c r="G109" s="106"/>
      <c r="H109" s="106"/>
      <c r="I109" s="106"/>
      <c r="J109" s="107">
        <f>J207</f>
        <v>0</v>
      </c>
      <c r="L109" s="104"/>
    </row>
    <row r="110" spans="2:12" s="10" customFormat="1" ht="19.899999999999999" customHeight="1">
      <c r="B110" s="108"/>
      <c r="D110" s="109" t="s">
        <v>104</v>
      </c>
      <c r="E110" s="110"/>
      <c r="F110" s="110"/>
      <c r="G110" s="110"/>
      <c r="H110" s="110"/>
      <c r="I110" s="110"/>
      <c r="J110" s="111">
        <f>J208</f>
        <v>0</v>
      </c>
      <c r="L110" s="108"/>
    </row>
    <row r="111" spans="2:12" s="10" customFormat="1" ht="19.899999999999999" customHeight="1">
      <c r="B111" s="108"/>
      <c r="D111" s="109" t="s">
        <v>105</v>
      </c>
      <c r="E111" s="110"/>
      <c r="F111" s="110"/>
      <c r="G111" s="110"/>
      <c r="H111" s="110"/>
      <c r="I111" s="110"/>
      <c r="J111" s="111">
        <f>J215</f>
        <v>0</v>
      </c>
      <c r="L111" s="108"/>
    </row>
    <row r="112" spans="2:12" s="10" customFormat="1" ht="19.899999999999999" customHeight="1">
      <c r="B112" s="108"/>
      <c r="D112" s="109" t="s">
        <v>106</v>
      </c>
      <c r="E112" s="110"/>
      <c r="F112" s="110"/>
      <c r="G112" s="110"/>
      <c r="H112" s="110"/>
      <c r="I112" s="110"/>
      <c r="J112" s="111">
        <f>J218</f>
        <v>0</v>
      </c>
      <c r="L112" s="108"/>
    </row>
    <row r="113" spans="1:31" s="2" customFormat="1" ht="21.75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s="2" customFormat="1" ht="6.95" customHeight="1">
      <c r="A114" s="27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8" spans="1:31" s="2" customFormat="1" ht="6.95" customHeight="1">
      <c r="A118" s="27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s="2" customFormat="1" ht="24.95" customHeight="1">
      <c r="A119" s="27"/>
      <c r="B119" s="28"/>
      <c r="C119" s="19" t="s">
        <v>107</v>
      </c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s="2" customFormat="1" ht="6.9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s="2" customFormat="1" ht="12" customHeight="1">
      <c r="A121" s="27"/>
      <c r="B121" s="28"/>
      <c r="C121" s="24" t="s">
        <v>14</v>
      </c>
      <c r="D121" s="27"/>
      <c r="E121" s="27"/>
      <c r="F121" s="27"/>
      <c r="G121" s="27"/>
      <c r="H121" s="27"/>
      <c r="I121" s="27"/>
      <c r="J121" s="27"/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s="2" customFormat="1" ht="14.45" customHeight="1">
      <c r="A122" s="27"/>
      <c r="B122" s="28"/>
      <c r="C122" s="27"/>
      <c r="D122" s="27"/>
      <c r="E122" s="209" t="str">
        <f>E7</f>
        <v>Oprava části pěší zóny Přibyslav - Dobrá</v>
      </c>
      <c r="F122" s="210"/>
      <c r="G122" s="210"/>
      <c r="H122" s="210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s="2" customFormat="1" ht="12" customHeight="1">
      <c r="A123" s="27"/>
      <c r="B123" s="28"/>
      <c r="C123" s="24" t="s">
        <v>84</v>
      </c>
      <c r="D123" s="27"/>
      <c r="E123" s="27"/>
      <c r="F123" s="27"/>
      <c r="G123" s="27"/>
      <c r="H123" s="27"/>
      <c r="I123" s="27"/>
      <c r="J123" s="27"/>
      <c r="K123" s="27"/>
      <c r="L123" s="3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s="2" customFormat="1" ht="14.45" customHeight="1">
      <c r="A124" s="27"/>
      <c r="B124" s="28"/>
      <c r="C124" s="27"/>
      <c r="D124" s="27"/>
      <c r="E124" s="186" t="str">
        <f>E9</f>
        <v>01 - Komunikace</v>
      </c>
      <c r="F124" s="208"/>
      <c r="G124" s="208"/>
      <c r="H124" s="208"/>
      <c r="I124" s="27"/>
      <c r="J124" s="27"/>
      <c r="K124" s="27"/>
      <c r="L124" s="3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s="2" customFormat="1" ht="6.95" customHeight="1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3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12" customHeight="1">
      <c r="A126" s="27"/>
      <c r="B126" s="28"/>
      <c r="C126" s="24" t="s">
        <v>18</v>
      </c>
      <c r="D126" s="27"/>
      <c r="E126" s="27"/>
      <c r="F126" s="22" t="str">
        <f>F12</f>
        <v xml:space="preserve"> </v>
      </c>
      <c r="G126" s="27"/>
      <c r="H126" s="27"/>
      <c r="I126" s="24" t="s">
        <v>20</v>
      </c>
      <c r="J126" s="50" t="str">
        <f>IF(J12="","",J12)</f>
        <v>5. 9. 2020</v>
      </c>
      <c r="K126" s="27"/>
      <c r="L126" s="3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6.95" customHeight="1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3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15.6" customHeight="1">
      <c r="A128" s="27"/>
      <c r="B128" s="28"/>
      <c r="C128" s="24" t="s">
        <v>22</v>
      </c>
      <c r="D128" s="27"/>
      <c r="E128" s="27"/>
      <c r="F128" s="22" t="str">
        <f>E15</f>
        <v>Město Přibyslav</v>
      </c>
      <c r="G128" s="27"/>
      <c r="H128" s="27"/>
      <c r="I128" s="24" t="s">
        <v>27</v>
      </c>
      <c r="J128" s="25" t="str">
        <f>E21</f>
        <v xml:space="preserve"> </v>
      </c>
      <c r="K128" s="27"/>
      <c r="L128" s="3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15.6" customHeight="1">
      <c r="A129" s="27"/>
      <c r="B129" s="28"/>
      <c r="C129" s="24" t="s">
        <v>26</v>
      </c>
      <c r="D129" s="27"/>
      <c r="E129" s="27"/>
      <c r="F129" s="22" t="str">
        <f>IF(E18="","",E18)</f>
        <v xml:space="preserve"> </v>
      </c>
      <c r="G129" s="27"/>
      <c r="H129" s="27"/>
      <c r="I129" s="24" t="s">
        <v>29</v>
      </c>
      <c r="J129" s="25" t="str">
        <f>E24</f>
        <v>Ing. Martin Liška</v>
      </c>
      <c r="K129" s="27"/>
      <c r="L129" s="3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0.35" customHeight="1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3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11" customFormat="1" ht="29.25" customHeight="1">
      <c r="A131" s="112"/>
      <c r="B131" s="113"/>
      <c r="C131" s="114" t="s">
        <v>108</v>
      </c>
      <c r="D131" s="115" t="s">
        <v>57</v>
      </c>
      <c r="E131" s="115" t="s">
        <v>53</v>
      </c>
      <c r="F131" s="115" t="s">
        <v>54</v>
      </c>
      <c r="G131" s="115" t="s">
        <v>109</v>
      </c>
      <c r="H131" s="115" t="s">
        <v>110</v>
      </c>
      <c r="I131" s="115" t="s">
        <v>111</v>
      </c>
      <c r="J131" s="116" t="s">
        <v>88</v>
      </c>
      <c r="K131" s="117" t="s">
        <v>112</v>
      </c>
      <c r="L131" s="118"/>
      <c r="M131" s="57" t="s">
        <v>1</v>
      </c>
      <c r="N131" s="58" t="s">
        <v>36</v>
      </c>
      <c r="O131" s="58" t="s">
        <v>113</v>
      </c>
      <c r="P131" s="58" t="s">
        <v>114</v>
      </c>
      <c r="Q131" s="58" t="s">
        <v>115</v>
      </c>
      <c r="R131" s="58" t="s">
        <v>116</v>
      </c>
      <c r="S131" s="58" t="s">
        <v>117</v>
      </c>
      <c r="T131" s="59" t="s">
        <v>118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7"/>
      <c r="B132" s="28"/>
      <c r="C132" s="64" t="s">
        <v>119</v>
      </c>
      <c r="D132" s="27"/>
      <c r="E132" s="27"/>
      <c r="F132" s="27"/>
      <c r="G132" s="27"/>
      <c r="H132" s="27"/>
      <c r="I132" s="27"/>
      <c r="J132" s="119">
        <f>BK132</f>
        <v>0</v>
      </c>
      <c r="K132" s="27"/>
      <c r="L132" s="28"/>
      <c r="M132" s="60"/>
      <c r="N132" s="51"/>
      <c r="O132" s="61"/>
      <c r="P132" s="120">
        <f>P133+P207</f>
        <v>770.47645</v>
      </c>
      <c r="Q132" s="61"/>
      <c r="R132" s="120">
        <f>R133+R207</f>
        <v>473.76976999999999</v>
      </c>
      <c r="S132" s="61"/>
      <c r="T132" s="121">
        <f>T133+T207</f>
        <v>98.08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T132" s="15" t="s">
        <v>71</v>
      </c>
      <c r="AU132" s="15" t="s">
        <v>90</v>
      </c>
      <c r="BK132" s="122">
        <f>BK133+BK207</f>
        <v>0</v>
      </c>
    </row>
    <row r="133" spans="1:65" s="12" customFormat="1" ht="25.9" customHeight="1">
      <c r="B133" s="123"/>
      <c r="D133" s="124" t="s">
        <v>71</v>
      </c>
      <c r="E133" s="125" t="s">
        <v>120</v>
      </c>
      <c r="F133" s="125" t="s">
        <v>121</v>
      </c>
      <c r="J133" s="126">
        <f>BK133</f>
        <v>0</v>
      </c>
      <c r="L133" s="123"/>
      <c r="M133" s="127"/>
      <c r="N133" s="128"/>
      <c r="O133" s="128"/>
      <c r="P133" s="129">
        <f>P134+P155+P173+P175+P184+P198+P205</f>
        <v>770.47645</v>
      </c>
      <c r="Q133" s="128"/>
      <c r="R133" s="129">
        <f>R134+R155+R173+R175+R184+R198+R205</f>
        <v>473.76976999999999</v>
      </c>
      <c r="S133" s="128"/>
      <c r="T133" s="130">
        <f>T134+T155+T173+T175+T184+T198+T205</f>
        <v>98.08</v>
      </c>
      <c r="AR133" s="124" t="s">
        <v>80</v>
      </c>
      <c r="AT133" s="131" t="s">
        <v>71</v>
      </c>
      <c r="AU133" s="131" t="s">
        <v>72</v>
      </c>
      <c r="AY133" s="124" t="s">
        <v>122</v>
      </c>
      <c r="BK133" s="132">
        <f>BK134+BK155+BK173+BK175+BK184+BK198+BK205</f>
        <v>0</v>
      </c>
    </row>
    <row r="134" spans="1:65" s="12" customFormat="1" ht="22.9" customHeight="1">
      <c r="B134" s="123"/>
      <c r="D134" s="124" t="s">
        <v>71</v>
      </c>
      <c r="E134" s="133" t="s">
        <v>80</v>
      </c>
      <c r="F134" s="133" t="s">
        <v>123</v>
      </c>
      <c r="J134" s="134">
        <f>BK134</f>
        <v>0</v>
      </c>
      <c r="L134" s="123"/>
      <c r="M134" s="127"/>
      <c r="N134" s="128"/>
      <c r="O134" s="128"/>
      <c r="P134" s="129">
        <f>P135+SUM(P136:P147)</f>
        <v>197.49099999999999</v>
      </c>
      <c r="Q134" s="128"/>
      <c r="R134" s="129">
        <f>R135+SUM(R136:R147)</f>
        <v>54.0045</v>
      </c>
      <c r="S134" s="128"/>
      <c r="T134" s="130">
        <f>T135+SUM(T136:T147)</f>
        <v>72.94</v>
      </c>
      <c r="AR134" s="124" t="s">
        <v>80</v>
      </c>
      <c r="AT134" s="131" t="s">
        <v>71</v>
      </c>
      <c r="AU134" s="131" t="s">
        <v>80</v>
      </c>
      <c r="AY134" s="124" t="s">
        <v>122</v>
      </c>
      <c r="BK134" s="132">
        <f>BK135+SUM(BK136:BK147)</f>
        <v>0</v>
      </c>
    </row>
    <row r="135" spans="1:65" s="2" customFormat="1" ht="22.15" customHeight="1">
      <c r="A135" s="27"/>
      <c r="B135" s="135"/>
      <c r="C135" s="136" t="s">
        <v>80</v>
      </c>
      <c r="D135" s="136" t="s">
        <v>124</v>
      </c>
      <c r="E135" s="137" t="s">
        <v>125</v>
      </c>
      <c r="F135" s="138" t="s">
        <v>126</v>
      </c>
      <c r="G135" s="139" t="s">
        <v>127</v>
      </c>
      <c r="H135" s="140">
        <v>257</v>
      </c>
      <c r="I135" s="141"/>
      <c r="J135" s="141">
        <f>ROUND(I135*H135,2)</f>
        <v>0</v>
      </c>
      <c r="K135" s="142"/>
      <c r="L135" s="28"/>
      <c r="M135" s="143" t="s">
        <v>1</v>
      </c>
      <c r="N135" s="144" t="s">
        <v>37</v>
      </c>
      <c r="O135" s="145">
        <v>7.8E-2</v>
      </c>
      <c r="P135" s="145">
        <f>O135*H135</f>
        <v>20.045999999999999</v>
      </c>
      <c r="Q135" s="145">
        <v>0</v>
      </c>
      <c r="R135" s="145">
        <f>Q135*H135</f>
        <v>0</v>
      </c>
      <c r="S135" s="145">
        <v>0.22</v>
      </c>
      <c r="T135" s="146">
        <f>S135*H135</f>
        <v>56.54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47" t="s">
        <v>128</v>
      </c>
      <c r="AT135" s="147" t="s">
        <v>124</v>
      </c>
      <c r="AU135" s="147" t="s">
        <v>82</v>
      </c>
      <c r="AY135" s="15" t="s">
        <v>122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80</v>
      </c>
      <c r="BK135" s="148">
        <f>ROUND(I135*H135,2)</f>
        <v>0</v>
      </c>
      <c r="BL135" s="15" t="s">
        <v>128</v>
      </c>
      <c r="BM135" s="147" t="s">
        <v>129</v>
      </c>
    </row>
    <row r="136" spans="1:65" s="2" customFormat="1" ht="13.9" customHeight="1">
      <c r="A136" s="27"/>
      <c r="B136" s="135"/>
      <c r="C136" s="136" t="s">
        <v>82</v>
      </c>
      <c r="D136" s="136" t="s">
        <v>124</v>
      </c>
      <c r="E136" s="137" t="s">
        <v>130</v>
      </c>
      <c r="F136" s="138" t="s">
        <v>131</v>
      </c>
      <c r="G136" s="139" t="s">
        <v>127</v>
      </c>
      <c r="H136" s="140">
        <v>257</v>
      </c>
      <c r="I136" s="141"/>
      <c r="J136" s="141">
        <f>ROUND(I136*H136,2)</f>
        <v>0</v>
      </c>
      <c r="K136" s="142"/>
      <c r="L136" s="28"/>
      <c r="M136" s="143" t="s">
        <v>1</v>
      </c>
      <c r="N136" s="144" t="s">
        <v>37</v>
      </c>
      <c r="O136" s="145">
        <v>0.01</v>
      </c>
      <c r="P136" s="145">
        <f>O136*H136</f>
        <v>2.57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47" t="s">
        <v>128</v>
      </c>
      <c r="AT136" s="147" t="s">
        <v>124</v>
      </c>
      <c r="AU136" s="147" t="s">
        <v>82</v>
      </c>
      <c r="AY136" s="15" t="s">
        <v>122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80</v>
      </c>
      <c r="BK136" s="148">
        <f>ROUND(I136*H136,2)</f>
        <v>0</v>
      </c>
      <c r="BL136" s="15" t="s">
        <v>128</v>
      </c>
      <c r="BM136" s="147" t="s">
        <v>132</v>
      </c>
    </row>
    <row r="137" spans="1:65" s="2" customFormat="1" ht="13.9" customHeight="1">
      <c r="A137" s="27"/>
      <c r="B137" s="135"/>
      <c r="C137" s="136" t="s">
        <v>133</v>
      </c>
      <c r="D137" s="136" t="s">
        <v>124</v>
      </c>
      <c r="E137" s="137" t="s">
        <v>134</v>
      </c>
      <c r="F137" s="138" t="s">
        <v>135</v>
      </c>
      <c r="G137" s="139" t="s">
        <v>136</v>
      </c>
      <c r="H137" s="140">
        <v>80</v>
      </c>
      <c r="I137" s="141"/>
      <c r="J137" s="141">
        <f>ROUND(I137*H137,2)</f>
        <v>0</v>
      </c>
      <c r="K137" s="142"/>
      <c r="L137" s="28"/>
      <c r="M137" s="143" t="s">
        <v>1</v>
      </c>
      <c r="N137" s="144" t="s">
        <v>37</v>
      </c>
      <c r="O137" s="145">
        <v>0.13300000000000001</v>
      </c>
      <c r="P137" s="145">
        <f>O137*H137</f>
        <v>10.64</v>
      </c>
      <c r="Q137" s="145">
        <v>0</v>
      </c>
      <c r="R137" s="145">
        <f>Q137*H137</f>
        <v>0</v>
      </c>
      <c r="S137" s="145">
        <v>0.20499999999999999</v>
      </c>
      <c r="T137" s="146">
        <f>S137*H137</f>
        <v>16.399999999999999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47" t="s">
        <v>128</v>
      </c>
      <c r="AT137" s="147" t="s">
        <v>124</v>
      </c>
      <c r="AU137" s="147" t="s">
        <v>82</v>
      </c>
      <c r="AY137" s="15" t="s">
        <v>122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5" t="s">
        <v>80</v>
      </c>
      <c r="BK137" s="148">
        <f>ROUND(I137*H137,2)</f>
        <v>0</v>
      </c>
      <c r="BL137" s="15" t="s">
        <v>128</v>
      </c>
      <c r="BM137" s="147" t="s">
        <v>137</v>
      </c>
    </row>
    <row r="138" spans="1:65" s="2" customFormat="1" ht="34.9" customHeight="1">
      <c r="A138" s="27"/>
      <c r="B138" s="135"/>
      <c r="C138" s="136" t="s">
        <v>128</v>
      </c>
      <c r="D138" s="136" t="s">
        <v>124</v>
      </c>
      <c r="E138" s="137" t="s">
        <v>138</v>
      </c>
      <c r="F138" s="138" t="s">
        <v>139</v>
      </c>
      <c r="G138" s="139" t="s">
        <v>140</v>
      </c>
      <c r="H138" s="140">
        <v>75</v>
      </c>
      <c r="I138" s="141"/>
      <c r="J138" s="141">
        <f>ROUND(I138*H138,2)</f>
        <v>0</v>
      </c>
      <c r="K138" s="142"/>
      <c r="L138" s="28"/>
      <c r="M138" s="143" t="s">
        <v>1</v>
      </c>
      <c r="N138" s="144" t="s">
        <v>37</v>
      </c>
      <c r="O138" s="145">
        <v>0.748</v>
      </c>
      <c r="P138" s="145">
        <f>O138*H138</f>
        <v>56.1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47" t="s">
        <v>128</v>
      </c>
      <c r="AT138" s="147" t="s">
        <v>124</v>
      </c>
      <c r="AU138" s="147" t="s">
        <v>82</v>
      </c>
      <c r="AY138" s="15" t="s">
        <v>122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80</v>
      </c>
      <c r="BK138" s="148">
        <f>ROUND(I138*H138,2)</f>
        <v>0</v>
      </c>
      <c r="BL138" s="15" t="s">
        <v>128</v>
      </c>
      <c r="BM138" s="147" t="s">
        <v>141</v>
      </c>
    </row>
    <row r="139" spans="1:65" s="13" customFormat="1">
      <c r="B139" s="149"/>
      <c r="D139" s="150" t="s">
        <v>142</v>
      </c>
      <c r="E139" s="151" t="s">
        <v>1</v>
      </c>
      <c r="F139" s="152" t="s">
        <v>143</v>
      </c>
      <c r="H139" s="153">
        <v>75</v>
      </c>
      <c r="L139" s="149"/>
      <c r="M139" s="154"/>
      <c r="N139" s="155"/>
      <c r="O139" s="155"/>
      <c r="P139" s="155"/>
      <c r="Q139" s="155"/>
      <c r="R139" s="155"/>
      <c r="S139" s="155"/>
      <c r="T139" s="156"/>
      <c r="AT139" s="151" t="s">
        <v>142</v>
      </c>
      <c r="AU139" s="151" t="s">
        <v>82</v>
      </c>
      <c r="AV139" s="13" t="s">
        <v>82</v>
      </c>
      <c r="AW139" s="13" t="s">
        <v>28</v>
      </c>
      <c r="AX139" s="13" t="s">
        <v>80</v>
      </c>
      <c r="AY139" s="151" t="s">
        <v>122</v>
      </c>
    </row>
    <row r="140" spans="1:65" s="2" customFormat="1" ht="22.15" customHeight="1">
      <c r="A140" s="27"/>
      <c r="B140" s="135"/>
      <c r="C140" s="136" t="s">
        <v>144</v>
      </c>
      <c r="D140" s="136" t="s">
        <v>124</v>
      </c>
      <c r="E140" s="137" t="s">
        <v>145</v>
      </c>
      <c r="F140" s="138" t="s">
        <v>146</v>
      </c>
      <c r="G140" s="139" t="s">
        <v>140</v>
      </c>
      <c r="H140" s="140">
        <v>7</v>
      </c>
      <c r="I140" s="141"/>
      <c r="J140" s="141">
        <f>ROUND(I140*H140,2)</f>
        <v>0</v>
      </c>
      <c r="K140" s="142"/>
      <c r="L140" s="28"/>
      <c r="M140" s="143" t="s">
        <v>1</v>
      </c>
      <c r="N140" s="144" t="s">
        <v>37</v>
      </c>
      <c r="O140" s="145">
        <v>2.3490000000000002</v>
      </c>
      <c r="P140" s="145">
        <f>O140*H140</f>
        <v>16.443000000000001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47" t="s">
        <v>128</v>
      </c>
      <c r="AT140" s="147" t="s">
        <v>124</v>
      </c>
      <c r="AU140" s="147" t="s">
        <v>82</v>
      </c>
      <c r="AY140" s="15" t="s">
        <v>122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80</v>
      </c>
      <c r="BK140" s="148">
        <f>ROUND(I140*H140,2)</f>
        <v>0</v>
      </c>
      <c r="BL140" s="15" t="s">
        <v>128</v>
      </c>
      <c r="BM140" s="147" t="s">
        <v>147</v>
      </c>
    </row>
    <row r="141" spans="1:65" s="2" customFormat="1" ht="22.15" customHeight="1">
      <c r="A141" s="27"/>
      <c r="B141" s="135"/>
      <c r="C141" s="136" t="s">
        <v>148</v>
      </c>
      <c r="D141" s="136" t="s">
        <v>124</v>
      </c>
      <c r="E141" s="137" t="s">
        <v>149</v>
      </c>
      <c r="F141" s="138" t="s">
        <v>150</v>
      </c>
      <c r="G141" s="139" t="s">
        <v>140</v>
      </c>
      <c r="H141" s="140">
        <v>82</v>
      </c>
      <c r="I141" s="141"/>
      <c r="J141" s="141">
        <f>ROUND(I141*H141,2)</f>
        <v>0</v>
      </c>
      <c r="K141" s="142"/>
      <c r="L141" s="28"/>
      <c r="M141" s="143" t="s">
        <v>1</v>
      </c>
      <c r="N141" s="144" t="s">
        <v>37</v>
      </c>
      <c r="O141" s="145">
        <v>7.1999999999999995E-2</v>
      </c>
      <c r="P141" s="145">
        <f>O141*H141</f>
        <v>5.9039999999999999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47" t="s">
        <v>128</v>
      </c>
      <c r="AT141" s="147" t="s">
        <v>124</v>
      </c>
      <c r="AU141" s="147" t="s">
        <v>82</v>
      </c>
      <c r="AY141" s="15" t="s">
        <v>122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5" t="s">
        <v>80</v>
      </c>
      <c r="BK141" s="148">
        <f>ROUND(I141*H141,2)</f>
        <v>0</v>
      </c>
      <c r="BL141" s="15" t="s">
        <v>128</v>
      </c>
      <c r="BM141" s="147" t="s">
        <v>151</v>
      </c>
    </row>
    <row r="142" spans="1:65" s="13" customFormat="1">
      <c r="B142" s="149"/>
      <c r="D142" s="150" t="s">
        <v>142</v>
      </c>
      <c r="E142" s="151" t="s">
        <v>1</v>
      </c>
      <c r="F142" s="152" t="s">
        <v>152</v>
      </c>
      <c r="H142" s="153">
        <v>82</v>
      </c>
      <c r="L142" s="149"/>
      <c r="M142" s="154"/>
      <c r="N142" s="155"/>
      <c r="O142" s="155"/>
      <c r="P142" s="155"/>
      <c r="Q142" s="155"/>
      <c r="R142" s="155"/>
      <c r="S142" s="155"/>
      <c r="T142" s="156"/>
      <c r="AT142" s="151" t="s">
        <v>142</v>
      </c>
      <c r="AU142" s="151" t="s">
        <v>82</v>
      </c>
      <c r="AV142" s="13" t="s">
        <v>82</v>
      </c>
      <c r="AW142" s="13" t="s">
        <v>28</v>
      </c>
      <c r="AX142" s="13" t="s">
        <v>80</v>
      </c>
      <c r="AY142" s="151" t="s">
        <v>122</v>
      </c>
    </row>
    <row r="143" spans="1:65" s="2" customFormat="1" ht="22.15" customHeight="1">
      <c r="A143" s="27"/>
      <c r="B143" s="135"/>
      <c r="C143" s="136" t="s">
        <v>153</v>
      </c>
      <c r="D143" s="136" t="s">
        <v>124</v>
      </c>
      <c r="E143" s="137" t="s">
        <v>154</v>
      </c>
      <c r="F143" s="138" t="s">
        <v>155</v>
      </c>
      <c r="G143" s="139" t="s">
        <v>156</v>
      </c>
      <c r="H143" s="140">
        <v>147.6</v>
      </c>
      <c r="I143" s="141"/>
      <c r="J143" s="141">
        <f>ROUND(I143*H143,2)</f>
        <v>0</v>
      </c>
      <c r="K143" s="142"/>
      <c r="L143" s="28"/>
      <c r="M143" s="143" t="s">
        <v>1</v>
      </c>
      <c r="N143" s="144" t="s">
        <v>37</v>
      </c>
      <c r="O143" s="145">
        <v>0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47" t="s">
        <v>128</v>
      </c>
      <c r="AT143" s="147" t="s">
        <v>124</v>
      </c>
      <c r="AU143" s="147" t="s">
        <v>82</v>
      </c>
      <c r="AY143" s="15" t="s">
        <v>122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5" t="s">
        <v>80</v>
      </c>
      <c r="BK143" s="148">
        <f>ROUND(I143*H143,2)</f>
        <v>0</v>
      </c>
      <c r="BL143" s="15" t="s">
        <v>128</v>
      </c>
      <c r="BM143" s="147" t="s">
        <v>157</v>
      </c>
    </row>
    <row r="144" spans="1:65" s="13" customFormat="1">
      <c r="B144" s="149"/>
      <c r="D144" s="150" t="s">
        <v>142</v>
      </c>
      <c r="F144" s="152" t="s">
        <v>158</v>
      </c>
      <c r="H144" s="153">
        <v>147.6</v>
      </c>
      <c r="L144" s="149"/>
      <c r="M144" s="154"/>
      <c r="N144" s="155"/>
      <c r="O144" s="155"/>
      <c r="P144" s="155"/>
      <c r="Q144" s="155"/>
      <c r="R144" s="155"/>
      <c r="S144" s="155"/>
      <c r="T144" s="156"/>
      <c r="AT144" s="151" t="s">
        <v>142</v>
      </c>
      <c r="AU144" s="151" t="s">
        <v>82</v>
      </c>
      <c r="AV144" s="13" t="s">
        <v>82</v>
      </c>
      <c r="AW144" s="13" t="s">
        <v>3</v>
      </c>
      <c r="AX144" s="13" t="s">
        <v>80</v>
      </c>
      <c r="AY144" s="151" t="s">
        <v>122</v>
      </c>
    </row>
    <row r="145" spans="1:65" s="2" customFormat="1" ht="13.9" customHeight="1">
      <c r="A145" s="27"/>
      <c r="B145" s="135"/>
      <c r="C145" s="136" t="s">
        <v>159</v>
      </c>
      <c r="D145" s="136" t="s">
        <v>124</v>
      </c>
      <c r="E145" s="137" t="s">
        <v>160</v>
      </c>
      <c r="F145" s="138" t="s">
        <v>161</v>
      </c>
      <c r="G145" s="139" t="s">
        <v>140</v>
      </c>
      <c r="H145" s="140">
        <v>82</v>
      </c>
      <c r="I145" s="141"/>
      <c r="J145" s="141">
        <f>ROUND(I145*H145,2)</f>
        <v>0</v>
      </c>
      <c r="K145" s="142"/>
      <c r="L145" s="28"/>
      <c r="M145" s="143" t="s">
        <v>1</v>
      </c>
      <c r="N145" s="144" t="s">
        <v>37</v>
      </c>
      <c r="O145" s="145">
        <v>8.9999999999999993E-3</v>
      </c>
      <c r="P145" s="145">
        <f>O145*H145</f>
        <v>0.73799999999999999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7" t="s">
        <v>128</v>
      </c>
      <c r="AT145" s="147" t="s">
        <v>124</v>
      </c>
      <c r="AU145" s="147" t="s">
        <v>82</v>
      </c>
      <c r="AY145" s="15" t="s">
        <v>122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5" t="s">
        <v>80</v>
      </c>
      <c r="BK145" s="148">
        <f>ROUND(I145*H145,2)</f>
        <v>0</v>
      </c>
      <c r="BL145" s="15" t="s">
        <v>128</v>
      </c>
      <c r="BM145" s="147" t="s">
        <v>162</v>
      </c>
    </row>
    <row r="146" spans="1:65" s="2" customFormat="1" ht="22.15" customHeight="1">
      <c r="A146" s="27"/>
      <c r="B146" s="135"/>
      <c r="C146" s="136" t="s">
        <v>163</v>
      </c>
      <c r="D146" s="136" t="s">
        <v>124</v>
      </c>
      <c r="E146" s="137" t="s">
        <v>164</v>
      </c>
      <c r="F146" s="138" t="s">
        <v>165</v>
      </c>
      <c r="G146" s="139" t="s">
        <v>127</v>
      </c>
      <c r="H146" s="140">
        <v>250</v>
      </c>
      <c r="I146" s="141"/>
      <c r="J146" s="141">
        <f>ROUND(I146*H146,2)</f>
        <v>0</v>
      </c>
      <c r="K146" s="142"/>
      <c r="L146" s="28"/>
      <c r="M146" s="143" t="s">
        <v>1</v>
      </c>
      <c r="N146" s="144" t="s">
        <v>37</v>
      </c>
      <c r="O146" s="145">
        <v>2.1000000000000001E-2</v>
      </c>
      <c r="P146" s="145">
        <f>O146*H146</f>
        <v>5.25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47" t="s">
        <v>128</v>
      </c>
      <c r="AT146" s="147" t="s">
        <v>124</v>
      </c>
      <c r="AU146" s="147" t="s">
        <v>82</v>
      </c>
      <c r="AY146" s="15" t="s">
        <v>122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5" t="s">
        <v>80</v>
      </c>
      <c r="BK146" s="148">
        <f>ROUND(I146*H146,2)</f>
        <v>0</v>
      </c>
      <c r="BL146" s="15" t="s">
        <v>128</v>
      </c>
      <c r="BM146" s="147" t="s">
        <v>166</v>
      </c>
    </row>
    <row r="147" spans="1:65" s="12" customFormat="1" ht="20.85" customHeight="1">
      <c r="B147" s="123"/>
      <c r="D147" s="124" t="s">
        <v>71</v>
      </c>
      <c r="E147" s="133" t="s">
        <v>167</v>
      </c>
      <c r="F147" s="133" t="s">
        <v>168</v>
      </c>
      <c r="J147" s="134">
        <f>BK147</f>
        <v>0</v>
      </c>
      <c r="L147" s="123"/>
      <c r="M147" s="127"/>
      <c r="N147" s="128"/>
      <c r="O147" s="128"/>
      <c r="P147" s="129">
        <f>SUM(P148:P154)</f>
        <v>79.8</v>
      </c>
      <c r="Q147" s="128"/>
      <c r="R147" s="129">
        <f>SUM(R148:R154)</f>
        <v>54.0045</v>
      </c>
      <c r="S147" s="128"/>
      <c r="T147" s="130">
        <f>SUM(T148:T154)</f>
        <v>0</v>
      </c>
      <c r="AR147" s="124" t="s">
        <v>80</v>
      </c>
      <c r="AT147" s="131" t="s">
        <v>71</v>
      </c>
      <c r="AU147" s="131" t="s">
        <v>82</v>
      </c>
      <c r="AY147" s="124" t="s">
        <v>122</v>
      </c>
      <c r="BK147" s="132">
        <f>SUM(BK148:BK154)</f>
        <v>0</v>
      </c>
    </row>
    <row r="148" spans="1:65" s="2" customFormat="1" ht="22.15" customHeight="1">
      <c r="A148" s="27"/>
      <c r="B148" s="135"/>
      <c r="C148" s="136" t="s">
        <v>169</v>
      </c>
      <c r="D148" s="136" t="s">
        <v>124</v>
      </c>
      <c r="E148" s="137" t="s">
        <v>170</v>
      </c>
      <c r="F148" s="138" t="s">
        <v>171</v>
      </c>
      <c r="G148" s="139" t="s">
        <v>127</v>
      </c>
      <c r="H148" s="140">
        <v>300</v>
      </c>
      <c r="I148" s="141"/>
      <c r="J148" s="141">
        <f>ROUND(I148*H148,2)</f>
        <v>0</v>
      </c>
      <c r="K148" s="142"/>
      <c r="L148" s="28"/>
      <c r="M148" s="143" t="s">
        <v>1</v>
      </c>
      <c r="N148" s="144" t="s">
        <v>37</v>
      </c>
      <c r="O148" s="145">
        <v>8.6999999999999994E-2</v>
      </c>
      <c r="P148" s="145">
        <f>O148*H148</f>
        <v>26.099999999999998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7" t="s">
        <v>128</v>
      </c>
      <c r="AT148" s="147" t="s">
        <v>124</v>
      </c>
      <c r="AU148" s="147" t="s">
        <v>133</v>
      </c>
      <c r="AY148" s="15" t="s">
        <v>122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80</v>
      </c>
      <c r="BK148" s="148">
        <f>ROUND(I148*H148,2)</f>
        <v>0</v>
      </c>
      <c r="BL148" s="15" t="s">
        <v>128</v>
      </c>
      <c r="BM148" s="147" t="s">
        <v>172</v>
      </c>
    </row>
    <row r="149" spans="1:65" s="2" customFormat="1" ht="13.9" customHeight="1">
      <c r="A149" s="27"/>
      <c r="B149" s="135"/>
      <c r="C149" s="157" t="s">
        <v>173</v>
      </c>
      <c r="D149" s="157" t="s">
        <v>174</v>
      </c>
      <c r="E149" s="158" t="s">
        <v>175</v>
      </c>
      <c r="F149" s="159" t="s">
        <v>176</v>
      </c>
      <c r="G149" s="160" t="s">
        <v>177</v>
      </c>
      <c r="H149" s="161">
        <v>4.5</v>
      </c>
      <c r="I149" s="162"/>
      <c r="J149" s="162">
        <f>ROUND(I149*H149,2)</f>
        <v>0</v>
      </c>
      <c r="K149" s="163"/>
      <c r="L149" s="164"/>
      <c r="M149" s="165" t="s">
        <v>1</v>
      </c>
      <c r="N149" s="166" t="s">
        <v>37</v>
      </c>
      <c r="O149" s="145">
        <v>0</v>
      </c>
      <c r="P149" s="145">
        <f>O149*H149</f>
        <v>0</v>
      </c>
      <c r="Q149" s="145">
        <v>1E-3</v>
      </c>
      <c r="R149" s="145">
        <f>Q149*H149</f>
        <v>4.5000000000000005E-3</v>
      </c>
      <c r="S149" s="145">
        <v>0</v>
      </c>
      <c r="T149" s="146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7" t="s">
        <v>159</v>
      </c>
      <c r="AT149" s="147" t="s">
        <v>174</v>
      </c>
      <c r="AU149" s="147" t="s">
        <v>133</v>
      </c>
      <c r="AY149" s="15" t="s">
        <v>122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80</v>
      </c>
      <c r="BK149" s="148">
        <f>ROUND(I149*H149,2)</f>
        <v>0</v>
      </c>
      <c r="BL149" s="15" t="s">
        <v>128</v>
      </c>
      <c r="BM149" s="147" t="s">
        <v>178</v>
      </c>
    </row>
    <row r="150" spans="1:65" s="13" customFormat="1">
      <c r="B150" s="149"/>
      <c r="D150" s="150" t="s">
        <v>142</v>
      </c>
      <c r="F150" s="152" t="s">
        <v>179</v>
      </c>
      <c r="H150" s="153">
        <v>4.5</v>
      </c>
      <c r="L150" s="149"/>
      <c r="M150" s="154"/>
      <c r="N150" s="155"/>
      <c r="O150" s="155"/>
      <c r="P150" s="155"/>
      <c r="Q150" s="155"/>
      <c r="R150" s="155"/>
      <c r="S150" s="155"/>
      <c r="T150" s="156"/>
      <c r="AT150" s="151" t="s">
        <v>142</v>
      </c>
      <c r="AU150" s="151" t="s">
        <v>133</v>
      </c>
      <c r="AV150" s="13" t="s">
        <v>82</v>
      </c>
      <c r="AW150" s="13" t="s">
        <v>3</v>
      </c>
      <c r="AX150" s="13" t="s">
        <v>80</v>
      </c>
      <c r="AY150" s="151" t="s">
        <v>122</v>
      </c>
    </row>
    <row r="151" spans="1:65" s="2" customFormat="1" ht="22.15" customHeight="1">
      <c r="A151" s="27"/>
      <c r="B151" s="135"/>
      <c r="C151" s="136" t="s">
        <v>180</v>
      </c>
      <c r="D151" s="136" t="s">
        <v>124</v>
      </c>
      <c r="E151" s="137" t="s">
        <v>181</v>
      </c>
      <c r="F151" s="138" t="s">
        <v>182</v>
      </c>
      <c r="G151" s="139" t="s">
        <v>127</v>
      </c>
      <c r="H151" s="140">
        <v>300</v>
      </c>
      <c r="I151" s="141"/>
      <c r="J151" s="141">
        <f>ROUND(I151*H151,2)</f>
        <v>0</v>
      </c>
      <c r="K151" s="142"/>
      <c r="L151" s="28"/>
      <c r="M151" s="143" t="s">
        <v>1</v>
      </c>
      <c r="N151" s="144" t="s">
        <v>37</v>
      </c>
      <c r="O151" s="145">
        <v>0.11899999999999999</v>
      </c>
      <c r="P151" s="145">
        <f>O151*H151</f>
        <v>35.699999999999996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7" t="s">
        <v>128</v>
      </c>
      <c r="AT151" s="147" t="s">
        <v>124</v>
      </c>
      <c r="AU151" s="147" t="s">
        <v>133</v>
      </c>
      <c r="AY151" s="15" t="s">
        <v>122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5" t="s">
        <v>80</v>
      </c>
      <c r="BK151" s="148">
        <f>ROUND(I151*H151,2)</f>
        <v>0</v>
      </c>
      <c r="BL151" s="15" t="s">
        <v>128</v>
      </c>
      <c r="BM151" s="147" t="s">
        <v>183</v>
      </c>
    </row>
    <row r="152" spans="1:65" s="2" customFormat="1" ht="22.15" customHeight="1">
      <c r="A152" s="27"/>
      <c r="B152" s="135"/>
      <c r="C152" s="136" t="s">
        <v>184</v>
      </c>
      <c r="D152" s="136" t="s">
        <v>124</v>
      </c>
      <c r="E152" s="137" t="s">
        <v>185</v>
      </c>
      <c r="F152" s="138" t="s">
        <v>186</v>
      </c>
      <c r="G152" s="139" t="s">
        <v>127</v>
      </c>
      <c r="H152" s="140">
        <v>300</v>
      </c>
      <c r="I152" s="141"/>
      <c r="J152" s="141">
        <f>ROUND(I152*H152,2)</f>
        <v>0</v>
      </c>
      <c r="K152" s="142"/>
      <c r="L152" s="28"/>
      <c r="M152" s="143" t="s">
        <v>1</v>
      </c>
      <c r="N152" s="144" t="s">
        <v>37</v>
      </c>
      <c r="O152" s="145">
        <v>0.06</v>
      </c>
      <c r="P152" s="145">
        <f>O152*H152</f>
        <v>18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7" t="s">
        <v>128</v>
      </c>
      <c r="AT152" s="147" t="s">
        <v>124</v>
      </c>
      <c r="AU152" s="147" t="s">
        <v>133</v>
      </c>
      <c r="AY152" s="15" t="s">
        <v>122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80</v>
      </c>
      <c r="BK152" s="148">
        <f>ROUND(I152*H152,2)</f>
        <v>0</v>
      </c>
      <c r="BL152" s="15" t="s">
        <v>128</v>
      </c>
      <c r="BM152" s="147" t="s">
        <v>187</v>
      </c>
    </row>
    <row r="153" spans="1:65" s="2" customFormat="1" ht="13.9" customHeight="1">
      <c r="A153" s="27"/>
      <c r="B153" s="135"/>
      <c r="C153" s="157" t="s">
        <v>188</v>
      </c>
      <c r="D153" s="157" t="s">
        <v>174</v>
      </c>
      <c r="E153" s="158" t="s">
        <v>189</v>
      </c>
      <c r="F153" s="159" t="s">
        <v>190</v>
      </c>
      <c r="G153" s="160" t="s">
        <v>156</v>
      </c>
      <c r="H153" s="161">
        <v>54</v>
      </c>
      <c r="I153" s="162"/>
      <c r="J153" s="162">
        <f>ROUND(I153*H153,2)</f>
        <v>0</v>
      </c>
      <c r="K153" s="163"/>
      <c r="L153" s="164"/>
      <c r="M153" s="165" t="s">
        <v>1</v>
      </c>
      <c r="N153" s="166" t="s">
        <v>37</v>
      </c>
      <c r="O153" s="145">
        <v>0</v>
      </c>
      <c r="P153" s="145">
        <f>O153*H153</f>
        <v>0</v>
      </c>
      <c r="Q153" s="145">
        <v>1</v>
      </c>
      <c r="R153" s="145">
        <f>Q153*H153</f>
        <v>54</v>
      </c>
      <c r="S153" s="145">
        <v>0</v>
      </c>
      <c r="T153" s="146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7" t="s">
        <v>159</v>
      </c>
      <c r="AT153" s="147" t="s">
        <v>174</v>
      </c>
      <c r="AU153" s="147" t="s">
        <v>133</v>
      </c>
      <c r="AY153" s="15" t="s">
        <v>122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80</v>
      </c>
      <c r="BK153" s="148">
        <f>ROUND(I153*H153,2)</f>
        <v>0</v>
      </c>
      <c r="BL153" s="15" t="s">
        <v>128</v>
      </c>
      <c r="BM153" s="147" t="s">
        <v>191</v>
      </c>
    </row>
    <row r="154" spans="1:65" s="13" customFormat="1">
      <c r="B154" s="149"/>
      <c r="D154" s="150" t="s">
        <v>142</v>
      </c>
      <c r="F154" s="152" t="s">
        <v>192</v>
      </c>
      <c r="H154" s="153">
        <v>54</v>
      </c>
      <c r="L154" s="149"/>
      <c r="M154" s="154"/>
      <c r="N154" s="155"/>
      <c r="O154" s="155"/>
      <c r="P154" s="155"/>
      <c r="Q154" s="155"/>
      <c r="R154" s="155"/>
      <c r="S154" s="155"/>
      <c r="T154" s="156"/>
      <c r="AT154" s="151" t="s">
        <v>142</v>
      </c>
      <c r="AU154" s="151" t="s">
        <v>133</v>
      </c>
      <c r="AV154" s="13" t="s">
        <v>82</v>
      </c>
      <c r="AW154" s="13" t="s">
        <v>3</v>
      </c>
      <c r="AX154" s="13" t="s">
        <v>80</v>
      </c>
      <c r="AY154" s="151" t="s">
        <v>122</v>
      </c>
    </row>
    <row r="155" spans="1:65" s="12" customFormat="1" ht="22.9" customHeight="1">
      <c r="B155" s="123"/>
      <c r="D155" s="124" t="s">
        <v>71</v>
      </c>
      <c r="E155" s="133" t="s">
        <v>82</v>
      </c>
      <c r="F155" s="133" t="s">
        <v>193</v>
      </c>
      <c r="J155" s="134">
        <f>BK155</f>
        <v>0</v>
      </c>
      <c r="L155" s="123"/>
      <c r="M155" s="127"/>
      <c r="N155" s="128"/>
      <c r="O155" s="128"/>
      <c r="P155" s="129">
        <f>P156+SUM(P157:P161)</f>
        <v>138.34</v>
      </c>
      <c r="Q155" s="128"/>
      <c r="R155" s="129">
        <f>R156+SUM(R157:R161)</f>
        <v>88.900500000000008</v>
      </c>
      <c r="S155" s="128"/>
      <c r="T155" s="130">
        <f>T156+SUM(T157:T161)</f>
        <v>0</v>
      </c>
      <c r="AR155" s="124" t="s">
        <v>80</v>
      </c>
      <c r="AT155" s="131" t="s">
        <v>71</v>
      </c>
      <c r="AU155" s="131" t="s">
        <v>80</v>
      </c>
      <c r="AY155" s="124" t="s">
        <v>122</v>
      </c>
      <c r="BK155" s="132">
        <f>BK156+SUM(BK157:BK161)</f>
        <v>0</v>
      </c>
    </row>
    <row r="156" spans="1:65" s="2" customFormat="1" ht="22.15" customHeight="1">
      <c r="A156" s="27"/>
      <c r="B156" s="135"/>
      <c r="C156" s="136" t="s">
        <v>8</v>
      </c>
      <c r="D156" s="136" t="s">
        <v>124</v>
      </c>
      <c r="E156" s="137" t="s">
        <v>194</v>
      </c>
      <c r="F156" s="138" t="s">
        <v>195</v>
      </c>
      <c r="G156" s="139" t="s">
        <v>140</v>
      </c>
      <c r="H156" s="140">
        <v>7</v>
      </c>
      <c r="I156" s="141"/>
      <c r="J156" s="141">
        <f>ROUND(I156*H156,2)</f>
        <v>0</v>
      </c>
      <c r="K156" s="142"/>
      <c r="L156" s="28"/>
      <c r="M156" s="143" t="s">
        <v>1</v>
      </c>
      <c r="N156" s="144" t="s">
        <v>37</v>
      </c>
      <c r="O156" s="145">
        <v>0.92</v>
      </c>
      <c r="P156" s="145">
        <f>O156*H156</f>
        <v>6.44</v>
      </c>
      <c r="Q156" s="145">
        <v>1.63</v>
      </c>
      <c r="R156" s="145">
        <f>Q156*H156</f>
        <v>11.41</v>
      </c>
      <c r="S156" s="145">
        <v>0</v>
      </c>
      <c r="T156" s="146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47" t="s">
        <v>128</v>
      </c>
      <c r="AT156" s="147" t="s">
        <v>124</v>
      </c>
      <c r="AU156" s="147" t="s">
        <v>82</v>
      </c>
      <c r="AY156" s="15" t="s">
        <v>122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5" t="s">
        <v>80</v>
      </c>
      <c r="BK156" s="148">
        <f>ROUND(I156*H156,2)</f>
        <v>0</v>
      </c>
      <c r="BL156" s="15" t="s">
        <v>128</v>
      </c>
      <c r="BM156" s="147" t="s">
        <v>196</v>
      </c>
    </row>
    <row r="157" spans="1:65" s="2" customFormat="1" ht="22.15" customHeight="1">
      <c r="A157" s="27"/>
      <c r="B157" s="135"/>
      <c r="C157" s="136" t="s">
        <v>197</v>
      </c>
      <c r="D157" s="136" t="s">
        <v>124</v>
      </c>
      <c r="E157" s="137" t="s">
        <v>198</v>
      </c>
      <c r="F157" s="138" t="s">
        <v>199</v>
      </c>
      <c r="G157" s="139" t="s">
        <v>127</v>
      </c>
      <c r="H157" s="140">
        <v>150</v>
      </c>
      <c r="I157" s="141"/>
      <c r="J157" s="141">
        <f>ROUND(I157*H157,2)</f>
        <v>0</v>
      </c>
      <c r="K157" s="142"/>
      <c r="L157" s="28"/>
      <c r="M157" s="143" t="s">
        <v>1</v>
      </c>
      <c r="N157" s="144" t="s">
        <v>37</v>
      </c>
      <c r="O157" s="145">
        <v>8.8999999999999996E-2</v>
      </c>
      <c r="P157" s="145">
        <f>O157*H157</f>
        <v>13.35</v>
      </c>
      <c r="Q157" s="145">
        <v>3.1E-4</v>
      </c>
      <c r="R157" s="145">
        <f>Q157*H157</f>
        <v>4.65E-2</v>
      </c>
      <c r="S157" s="145">
        <v>0</v>
      </c>
      <c r="T157" s="146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7" t="s">
        <v>128</v>
      </c>
      <c r="AT157" s="147" t="s">
        <v>124</v>
      </c>
      <c r="AU157" s="147" t="s">
        <v>82</v>
      </c>
      <c r="AY157" s="15" t="s">
        <v>122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80</v>
      </c>
      <c r="BK157" s="148">
        <f>ROUND(I157*H157,2)</f>
        <v>0</v>
      </c>
      <c r="BL157" s="15" t="s">
        <v>128</v>
      </c>
      <c r="BM157" s="147" t="s">
        <v>200</v>
      </c>
    </row>
    <row r="158" spans="1:65" s="13" customFormat="1">
      <c r="B158" s="149"/>
      <c r="D158" s="150" t="s">
        <v>142</v>
      </c>
      <c r="E158" s="151" t="s">
        <v>1</v>
      </c>
      <c r="F158" s="152" t="s">
        <v>201</v>
      </c>
      <c r="H158" s="153">
        <v>150</v>
      </c>
      <c r="L158" s="149"/>
      <c r="M158" s="154"/>
      <c r="N158" s="155"/>
      <c r="O158" s="155"/>
      <c r="P158" s="155"/>
      <c r="Q158" s="155"/>
      <c r="R158" s="155"/>
      <c r="S158" s="155"/>
      <c r="T158" s="156"/>
      <c r="AT158" s="151" t="s">
        <v>142</v>
      </c>
      <c r="AU158" s="151" t="s">
        <v>82</v>
      </c>
      <c r="AV158" s="13" t="s">
        <v>82</v>
      </c>
      <c r="AW158" s="13" t="s">
        <v>28</v>
      </c>
      <c r="AX158" s="13" t="s">
        <v>80</v>
      </c>
      <c r="AY158" s="151" t="s">
        <v>122</v>
      </c>
    </row>
    <row r="159" spans="1:65" s="2" customFormat="1" ht="22.15" customHeight="1">
      <c r="A159" s="27"/>
      <c r="B159" s="135"/>
      <c r="C159" s="157" t="s">
        <v>202</v>
      </c>
      <c r="D159" s="157" t="s">
        <v>174</v>
      </c>
      <c r="E159" s="158" t="s">
        <v>203</v>
      </c>
      <c r="F159" s="159" t="s">
        <v>204</v>
      </c>
      <c r="G159" s="160" t="s">
        <v>127</v>
      </c>
      <c r="H159" s="161">
        <v>150</v>
      </c>
      <c r="I159" s="162"/>
      <c r="J159" s="162">
        <f>ROUND(I159*H159,2)</f>
        <v>0</v>
      </c>
      <c r="K159" s="163"/>
      <c r="L159" s="164"/>
      <c r="M159" s="165" t="s">
        <v>1</v>
      </c>
      <c r="N159" s="166" t="s">
        <v>37</v>
      </c>
      <c r="O159" s="145">
        <v>0</v>
      </c>
      <c r="P159" s="145">
        <f>O159*H159</f>
        <v>0</v>
      </c>
      <c r="Q159" s="145">
        <v>2.9999999999999997E-4</v>
      </c>
      <c r="R159" s="145">
        <f>Q159*H159</f>
        <v>4.4999999999999998E-2</v>
      </c>
      <c r="S159" s="145">
        <v>0</v>
      </c>
      <c r="T159" s="146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47" t="s">
        <v>159</v>
      </c>
      <c r="AT159" s="147" t="s">
        <v>174</v>
      </c>
      <c r="AU159" s="147" t="s">
        <v>82</v>
      </c>
      <c r="AY159" s="15" t="s">
        <v>122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5" t="s">
        <v>80</v>
      </c>
      <c r="BK159" s="148">
        <f>ROUND(I159*H159,2)</f>
        <v>0</v>
      </c>
      <c r="BL159" s="15" t="s">
        <v>128</v>
      </c>
      <c r="BM159" s="147" t="s">
        <v>205</v>
      </c>
    </row>
    <row r="160" spans="1:65" s="2" customFormat="1" ht="22.15" customHeight="1">
      <c r="A160" s="27"/>
      <c r="B160" s="135"/>
      <c r="C160" s="136" t="s">
        <v>167</v>
      </c>
      <c r="D160" s="136" t="s">
        <v>124</v>
      </c>
      <c r="E160" s="137" t="s">
        <v>206</v>
      </c>
      <c r="F160" s="138" t="s">
        <v>207</v>
      </c>
      <c r="G160" s="139" t="s">
        <v>136</v>
      </c>
      <c r="H160" s="140">
        <v>60</v>
      </c>
      <c r="I160" s="141"/>
      <c r="J160" s="141">
        <f>ROUND(I160*H160,2)</f>
        <v>0</v>
      </c>
      <c r="K160" s="142"/>
      <c r="L160" s="28"/>
      <c r="M160" s="143" t="s">
        <v>1</v>
      </c>
      <c r="N160" s="144" t="s">
        <v>37</v>
      </c>
      <c r="O160" s="145">
        <v>4.4999999999999998E-2</v>
      </c>
      <c r="P160" s="145">
        <f>O160*H160</f>
        <v>2.6999999999999997</v>
      </c>
      <c r="Q160" s="145">
        <v>4.8999999999999998E-4</v>
      </c>
      <c r="R160" s="145">
        <f>Q160*H160</f>
        <v>2.9399999999999999E-2</v>
      </c>
      <c r="S160" s="145">
        <v>0</v>
      </c>
      <c r="T160" s="146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7" t="s">
        <v>128</v>
      </c>
      <c r="AT160" s="147" t="s">
        <v>124</v>
      </c>
      <c r="AU160" s="147" t="s">
        <v>82</v>
      </c>
      <c r="AY160" s="15" t="s">
        <v>122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80</v>
      </c>
      <c r="BK160" s="148">
        <f>ROUND(I160*H160,2)</f>
        <v>0</v>
      </c>
      <c r="BL160" s="15" t="s">
        <v>128</v>
      </c>
      <c r="BM160" s="147" t="s">
        <v>208</v>
      </c>
    </row>
    <row r="161" spans="1:65" s="12" customFormat="1" ht="20.85" customHeight="1">
      <c r="B161" s="123"/>
      <c r="D161" s="124" t="s">
        <v>71</v>
      </c>
      <c r="E161" s="133" t="s">
        <v>7</v>
      </c>
      <c r="F161" s="133" t="s">
        <v>209</v>
      </c>
      <c r="J161" s="134">
        <f>BK161</f>
        <v>0</v>
      </c>
      <c r="L161" s="123"/>
      <c r="M161" s="127"/>
      <c r="N161" s="128"/>
      <c r="O161" s="128"/>
      <c r="P161" s="129">
        <f>SUM(P162:P172)</f>
        <v>115.85</v>
      </c>
      <c r="Q161" s="128"/>
      <c r="R161" s="129">
        <f>SUM(R162:R172)</f>
        <v>77.369600000000005</v>
      </c>
      <c r="S161" s="128"/>
      <c r="T161" s="130">
        <f>SUM(T162:T172)</f>
        <v>0</v>
      </c>
      <c r="AR161" s="124" t="s">
        <v>80</v>
      </c>
      <c r="AT161" s="131" t="s">
        <v>71</v>
      </c>
      <c r="AU161" s="131" t="s">
        <v>82</v>
      </c>
      <c r="AY161" s="124" t="s">
        <v>122</v>
      </c>
      <c r="BK161" s="132">
        <f>SUM(BK162:BK172)</f>
        <v>0</v>
      </c>
    </row>
    <row r="162" spans="1:65" s="2" customFormat="1" ht="34.9" customHeight="1">
      <c r="A162" s="27"/>
      <c r="B162" s="135"/>
      <c r="C162" s="136" t="s">
        <v>210</v>
      </c>
      <c r="D162" s="136" t="s">
        <v>124</v>
      </c>
      <c r="E162" s="137" t="s">
        <v>211</v>
      </c>
      <c r="F162" s="138" t="s">
        <v>212</v>
      </c>
      <c r="G162" s="139" t="s">
        <v>140</v>
      </c>
      <c r="H162" s="140">
        <v>40</v>
      </c>
      <c r="I162" s="141"/>
      <c r="J162" s="141">
        <f>ROUND(I162*H162,2)</f>
        <v>0</v>
      </c>
      <c r="K162" s="142"/>
      <c r="L162" s="28"/>
      <c r="M162" s="143" t="s">
        <v>1</v>
      </c>
      <c r="N162" s="144" t="s">
        <v>37</v>
      </c>
      <c r="O162" s="145">
        <v>0.215</v>
      </c>
      <c r="P162" s="145">
        <f>O162*H162</f>
        <v>8.6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47" t="s">
        <v>128</v>
      </c>
      <c r="AT162" s="147" t="s">
        <v>124</v>
      </c>
      <c r="AU162" s="147" t="s">
        <v>133</v>
      </c>
      <c r="AY162" s="15" t="s">
        <v>122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80</v>
      </c>
      <c r="BK162" s="148">
        <f>ROUND(I162*H162,2)</f>
        <v>0</v>
      </c>
      <c r="BL162" s="15" t="s">
        <v>128</v>
      </c>
      <c r="BM162" s="147" t="s">
        <v>213</v>
      </c>
    </row>
    <row r="163" spans="1:65" s="2" customFormat="1" ht="22.15" customHeight="1">
      <c r="A163" s="27"/>
      <c r="B163" s="135"/>
      <c r="C163" s="136" t="s">
        <v>214</v>
      </c>
      <c r="D163" s="136" t="s">
        <v>124</v>
      </c>
      <c r="E163" s="137" t="s">
        <v>215</v>
      </c>
      <c r="F163" s="138" t="s">
        <v>216</v>
      </c>
      <c r="G163" s="139" t="s">
        <v>140</v>
      </c>
      <c r="H163" s="140">
        <v>40</v>
      </c>
      <c r="I163" s="141"/>
      <c r="J163" s="141">
        <f>ROUND(I163*H163,2)</f>
        <v>0</v>
      </c>
      <c r="K163" s="142"/>
      <c r="L163" s="28"/>
      <c r="M163" s="143" t="s">
        <v>1</v>
      </c>
      <c r="N163" s="144" t="s">
        <v>37</v>
      </c>
      <c r="O163" s="145">
        <v>1.548</v>
      </c>
      <c r="P163" s="145">
        <f>O163*H163</f>
        <v>61.92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7" t="s">
        <v>128</v>
      </c>
      <c r="AT163" s="147" t="s">
        <v>124</v>
      </c>
      <c r="AU163" s="147" t="s">
        <v>133</v>
      </c>
      <c r="AY163" s="15" t="s">
        <v>122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5" t="s">
        <v>80</v>
      </c>
      <c r="BK163" s="148">
        <f>ROUND(I163*H163,2)</f>
        <v>0</v>
      </c>
      <c r="BL163" s="15" t="s">
        <v>128</v>
      </c>
      <c r="BM163" s="147" t="s">
        <v>217</v>
      </c>
    </row>
    <row r="164" spans="1:65" s="2" customFormat="1" ht="22.15" customHeight="1">
      <c r="A164" s="27"/>
      <c r="B164" s="135"/>
      <c r="C164" s="136" t="s">
        <v>7</v>
      </c>
      <c r="D164" s="136" t="s">
        <v>124</v>
      </c>
      <c r="E164" s="137" t="s">
        <v>218</v>
      </c>
      <c r="F164" s="138" t="s">
        <v>219</v>
      </c>
      <c r="G164" s="139" t="s">
        <v>140</v>
      </c>
      <c r="H164" s="140">
        <v>40</v>
      </c>
      <c r="I164" s="141"/>
      <c r="J164" s="141">
        <f>ROUND(I164*H164,2)</f>
        <v>0</v>
      </c>
      <c r="K164" s="142"/>
      <c r="L164" s="28"/>
      <c r="M164" s="143" t="s">
        <v>1</v>
      </c>
      <c r="N164" s="144" t="s">
        <v>37</v>
      </c>
      <c r="O164" s="145">
        <v>6.3E-2</v>
      </c>
      <c r="P164" s="145">
        <f>O164*H164</f>
        <v>2.52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47" t="s">
        <v>128</v>
      </c>
      <c r="AT164" s="147" t="s">
        <v>124</v>
      </c>
      <c r="AU164" s="147" t="s">
        <v>133</v>
      </c>
      <c r="AY164" s="15" t="s">
        <v>122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5" t="s">
        <v>80</v>
      </c>
      <c r="BK164" s="148">
        <f>ROUND(I164*H164,2)</f>
        <v>0</v>
      </c>
      <c r="BL164" s="15" t="s">
        <v>128</v>
      </c>
      <c r="BM164" s="147" t="s">
        <v>220</v>
      </c>
    </row>
    <row r="165" spans="1:65" s="2" customFormat="1" ht="22.15" customHeight="1">
      <c r="A165" s="27"/>
      <c r="B165" s="135"/>
      <c r="C165" s="136" t="s">
        <v>221</v>
      </c>
      <c r="D165" s="136" t="s">
        <v>124</v>
      </c>
      <c r="E165" s="137" t="s">
        <v>222</v>
      </c>
      <c r="F165" s="138" t="s">
        <v>223</v>
      </c>
      <c r="G165" s="139" t="s">
        <v>127</v>
      </c>
      <c r="H165" s="140">
        <v>250</v>
      </c>
      <c r="I165" s="141"/>
      <c r="J165" s="141">
        <f>ROUND(I165*H165,2)</f>
        <v>0</v>
      </c>
      <c r="K165" s="142"/>
      <c r="L165" s="28"/>
      <c r="M165" s="143" t="s">
        <v>1</v>
      </c>
      <c r="N165" s="144" t="s">
        <v>37</v>
      </c>
      <c r="O165" s="145">
        <v>5.0000000000000001E-3</v>
      </c>
      <c r="P165" s="145">
        <f>O165*H165</f>
        <v>1.25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7" t="s">
        <v>128</v>
      </c>
      <c r="AT165" s="147" t="s">
        <v>124</v>
      </c>
      <c r="AU165" s="147" t="s">
        <v>133</v>
      </c>
      <c r="AY165" s="15" t="s">
        <v>122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80</v>
      </c>
      <c r="BK165" s="148">
        <f>ROUND(I165*H165,2)</f>
        <v>0</v>
      </c>
      <c r="BL165" s="15" t="s">
        <v>128</v>
      </c>
      <c r="BM165" s="147" t="s">
        <v>224</v>
      </c>
    </row>
    <row r="166" spans="1:65" s="2" customFormat="1" ht="22.15" customHeight="1">
      <c r="A166" s="27"/>
      <c r="B166" s="135"/>
      <c r="C166" s="136" t="s">
        <v>225</v>
      </c>
      <c r="D166" s="136" t="s">
        <v>124</v>
      </c>
      <c r="E166" s="137" t="s">
        <v>226</v>
      </c>
      <c r="F166" s="138" t="s">
        <v>227</v>
      </c>
      <c r="G166" s="139" t="s">
        <v>156</v>
      </c>
      <c r="H166" s="140">
        <v>72</v>
      </c>
      <c r="I166" s="141"/>
      <c r="J166" s="141">
        <f>ROUND(I166*H166,2)</f>
        <v>0</v>
      </c>
      <c r="K166" s="142"/>
      <c r="L166" s="28"/>
      <c r="M166" s="143" t="s">
        <v>1</v>
      </c>
      <c r="N166" s="144" t="s">
        <v>37</v>
      </c>
      <c r="O166" s="145">
        <v>0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47" t="s">
        <v>128</v>
      </c>
      <c r="AT166" s="147" t="s">
        <v>124</v>
      </c>
      <c r="AU166" s="147" t="s">
        <v>133</v>
      </c>
      <c r="AY166" s="15" t="s">
        <v>122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80</v>
      </c>
      <c r="BK166" s="148">
        <f>ROUND(I166*H166,2)</f>
        <v>0</v>
      </c>
      <c r="BL166" s="15" t="s">
        <v>128</v>
      </c>
      <c r="BM166" s="147" t="s">
        <v>228</v>
      </c>
    </row>
    <row r="167" spans="1:65" s="13" customFormat="1">
      <c r="B167" s="149"/>
      <c r="D167" s="150" t="s">
        <v>142</v>
      </c>
      <c r="F167" s="152" t="s">
        <v>229</v>
      </c>
      <c r="H167" s="153">
        <v>72</v>
      </c>
      <c r="L167" s="149"/>
      <c r="M167" s="154"/>
      <c r="N167" s="155"/>
      <c r="O167" s="155"/>
      <c r="P167" s="155"/>
      <c r="Q167" s="155"/>
      <c r="R167" s="155"/>
      <c r="S167" s="155"/>
      <c r="T167" s="156"/>
      <c r="AT167" s="151" t="s">
        <v>142</v>
      </c>
      <c r="AU167" s="151" t="s">
        <v>133</v>
      </c>
      <c r="AV167" s="13" t="s">
        <v>82</v>
      </c>
      <c r="AW167" s="13" t="s">
        <v>3</v>
      </c>
      <c r="AX167" s="13" t="s">
        <v>80</v>
      </c>
      <c r="AY167" s="151" t="s">
        <v>122</v>
      </c>
    </row>
    <row r="168" spans="1:65" s="2" customFormat="1" ht="13.9" customHeight="1">
      <c r="A168" s="27"/>
      <c r="B168" s="135"/>
      <c r="C168" s="136" t="s">
        <v>230</v>
      </c>
      <c r="D168" s="136" t="s">
        <v>124</v>
      </c>
      <c r="E168" s="137" t="s">
        <v>160</v>
      </c>
      <c r="F168" s="138" t="s">
        <v>161</v>
      </c>
      <c r="G168" s="139" t="s">
        <v>140</v>
      </c>
      <c r="H168" s="140">
        <v>40</v>
      </c>
      <c r="I168" s="141"/>
      <c r="J168" s="141">
        <f>ROUND(I168*H168,2)</f>
        <v>0</v>
      </c>
      <c r="K168" s="142"/>
      <c r="L168" s="28"/>
      <c r="M168" s="143" t="s">
        <v>1</v>
      </c>
      <c r="N168" s="144" t="s">
        <v>37</v>
      </c>
      <c r="O168" s="145">
        <v>8.9999999999999993E-3</v>
      </c>
      <c r="P168" s="145">
        <f>O168*H168</f>
        <v>0.36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7" t="s">
        <v>128</v>
      </c>
      <c r="AT168" s="147" t="s">
        <v>124</v>
      </c>
      <c r="AU168" s="147" t="s">
        <v>133</v>
      </c>
      <c r="AY168" s="15" t="s">
        <v>122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5" t="s">
        <v>80</v>
      </c>
      <c r="BK168" s="148">
        <f>ROUND(I168*H168,2)</f>
        <v>0</v>
      </c>
      <c r="BL168" s="15" t="s">
        <v>128</v>
      </c>
      <c r="BM168" s="147" t="s">
        <v>231</v>
      </c>
    </row>
    <row r="169" spans="1:65" s="2" customFormat="1" ht="22.15" customHeight="1">
      <c r="A169" s="27"/>
      <c r="B169" s="135"/>
      <c r="C169" s="136" t="s">
        <v>232</v>
      </c>
      <c r="D169" s="136" t="s">
        <v>124</v>
      </c>
      <c r="E169" s="137" t="s">
        <v>233</v>
      </c>
      <c r="F169" s="138" t="s">
        <v>234</v>
      </c>
      <c r="G169" s="139" t="s">
        <v>127</v>
      </c>
      <c r="H169" s="140">
        <v>260</v>
      </c>
      <c r="I169" s="141"/>
      <c r="J169" s="141">
        <f>ROUND(I169*H169,2)</f>
        <v>0</v>
      </c>
      <c r="K169" s="142"/>
      <c r="L169" s="28"/>
      <c r="M169" s="143" t="s">
        <v>1</v>
      </c>
      <c r="N169" s="144" t="s">
        <v>37</v>
      </c>
      <c r="O169" s="145">
        <v>0.13</v>
      </c>
      <c r="P169" s="145">
        <f>O169*H169</f>
        <v>33.800000000000004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47" t="s">
        <v>128</v>
      </c>
      <c r="AT169" s="147" t="s">
        <v>124</v>
      </c>
      <c r="AU169" s="147" t="s">
        <v>133</v>
      </c>
      <c r="AY169" s="15" t="s">
        <v>122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80</v>
      </c>
      <c r="BK169" s="148">
        <f>ROUND(I169*H169,2)</f>
        <v>0</v>
      </c>
      <c r="BL169" s="15" t="s">
        <v>128</v>
      </c>
      <c r="BM169" s="147" t="s">
        <v>235</v>
      </c>
    </row>
    <row r="170" spans="1:65" s="2" customFormat="1" ht="13.9" customHeight="1">
      <c r="A170" s="27"/>
      <c r="B170" s="135"/>
      <c r="C170" s="157" t="s">
        <v>236</v>
      </c>
      <c r="D170" s="157" t="s">
        <v>174</v>
      </c>
      <c r="E170" s="158" t="s">
        <v>237</v>
      </c>
      <c r="F170" s="159" t="s">
        <v>238</v>
      </c>
      <c r="G170" s="160" t="s">
        <v>127</v>
      </c>
      <c r="H170" s="161">
        <v>299</v>
      </c>
      <c r="I170" s="162"/>
      <c r="J170" s="162">
        <f>ROUND(I170*H170,2)</f>
        <v>0</v>
      </c>
      <c r="K170" s="163"/>
      <c r="L170" s="164"/>
      <c r="M170" s="165" t="s">
        <v>1</v>
      </c>
      <c r="N170" s="166" t="s">
        <v>37</v>
      </c>
      <c r="O170" s="145">
        <v>0</v>
      </c>
      <c r="P170" s="145">
        <f>O170*H170</f>
        <v>0</v>
      </c>
      <c r="Q170" s="145">
        <v>4.0000000000000002E-4</v>
      </c>
      <c r="R170" s="145">
        <f>Q170*H170</f>
        <v>0.11960000000000001</v>
      </c>
      <c r="S170" s="145">
        <v>0</v>
      </c>
      <c r="T170" s="146">
        <f>S170*H170</f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47" t="s">
        <v>159</v>
      </c>
      <c r="AT170" s="147" t="s">
        <v>174</v>
      </c>
      <c r="AU170" s="147" t="s">
        <v>133</v>
      </c>
      <c r="AY170" s="15" t="s">
        <v>122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5" t="s">
        <v>80</v>
      </c>
      <c r="BK170" s="148">
        <f>ROUND(I170*H170,2)</f>
        <v>0</v>
      </c>
      <c r="BL170" s="15" t="s">
        <v>128</v>
      </c>
      <c r="BM170" s="147" t="s">
        <v>239</v>
      </c>
    </row>
    <row r="171" spans="1:65" s="13" customFormat="1">
      <c r="B171" s="149"/>
      <c r="D171" s="150" t="s">
        <v>142</v>
      </c>
      <c r="F171" s="152" t="s">
        <v>240</v>
      </c>
      <c r="H171" s="153">
        <v>299</v>
      </c>
      <c r="L171" s="149"/>
      <c r="M171" s="154"/>
      <c r="N171" s="155"/>
      <c r="O171" s="155"/>
      <c r="P171" s="155"/>
      <c r="Q171" s="155"/>
      <c r="R171" s="155"/>
      <c r="S171" s="155"/>
      <c r="T171" s="156"/>
      <c r="AT171" s="151" t="s">
        <v>142</v>
      </c>
      <c r="AU171" s="151" t="s">
        <v>133</v>
      </c>
      <c r="AV171" s="13" t="s">
        <v>82</v>
      </c>
      <c r="AW171" s="13" t="s">
        <v>3</v>
      </c>
      <c r="AX171" s="13" t="s">
        <v>80</v>
      </c>
      <c r="AY171" s="151" t="s">
        <v>122</v>
      </c>
    </row>
    <row r="172" spans="1:65" s="2" customFormat="1" ht="22.15" customHeight="1">
      <c r="A172" s="27"/>
      <c r="B172" s="135"/>
      <c r="C172" s="136" t="s">
        <v>241</v>
      </c>
      <c r="D172" s="136" t="s">
        <v>124</v>
      </c>
      <c r="E172" s="137" t="s">
        <v>242</v>
      </c>
      <c r="F172" s="138" t="s">
        <v>243</v>
      </c>
      <c r="G172" s="139" t="s">
        <v>140</v>
      </c>
      <c r="H172" s="140">
        <v>40</v>
      </c>
      <c r="I172" s="141"/>
      <c r="J172" s="141">
        <f>ROUND(I172*H172,2)</f>
        <v>0</v>
      </c>
      <c r="K172" s="142"/>
      <c r="L172" s="28"/>
      <c r="M172" s="143" t="s">
        <v>1</v>
      </c>
      <c r="N172" s="144" t="s">
        <v>37</v>
      </c>
      <c r="O172" s="145">
        <v>0.185</v>
      </c>
      <c r="P172" s="145">
        <f>O172*H172</f>
        <v>7.4</v>
      </c>
      <c r="Q172" s="145">
        <v>1.9312499999999999</v>
      </c>
      <c r="R172" s="145">
        <f>Q172*H172</f>
        <v>77.25</v>
      </c>
      <c r="S172" s="145">
        <v>0</v>
      </c>
      <c r="T172" s="146">
        <f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47" t="s">
        <v>128</v>
      </c>
      <c r="AT172" s="147" t="s">
        <v>124</v>
      </c>
      <c r="AU172" s="147" t="s">
        <v>133</v>
      </c>
      <c r="AY172" s="15" t="s">
        <v>122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5" t="s">
        <v>80</v>
      </c>
      <c r="BK172" s="148">
        <f>ROUND(I172*H172,2)</f>
        <v>0</v>
      </c>
      <c r="BL172" s="15" t="s">
        <v>128</v>
      </c>
      <c r="BM172" s="147" t="s">
        <v>244</v>
      </c>
    </row>
    <row r="173" spans="1:65" s="12" customFormat="1" ht="22.9" customHeight="1">
      <c r="B173" s="123"/>
      <c r="D173" s="124" t="s">
        <v>71</v>
      </c>
      <c r="E173" s="133" t="s">
        <v>128</v>
      </c>
      <c r="F173" s="133" t="s">
        <v>245</v>
      </c>
      <c r="J173" s="134">
        <f>BK173</f>
        <v>0</v>
      </c>
      <c r="L173" s="123"/>
      <c r="M173" s="127"/>
      <c r="N173" s="128"/>
      <c r="O173" s="128"/>
      <c r="P173" s="129">
        <f>P174</f>
        <v>12.5</v>
      </c>
      <c r="Q173" s="128"/>
      <c r="R173" s="129">
        <f>R174</f>
        <v>40.480000000000004</v>
      </c>
      <c r="S173" s="128"/>
      <c r="T173" s="130">
        <f>T174</f>
        <v>0</v>
      </c>
      <c r="AR173" s="124" t="s">
        <v>80</v>
      </c>
      <c r="AT173" s="131" t="s">
        <v>71</v>
      </c>
      <c r="AU173" s="131" t="s">
        <v>80</v>
      </c>
      <c r="AY173" s="124" t="s">
        <v>122</v>
      </c>
      <c r="BK173" s="132">
        <f>BK174</f>
        <v>0</v>
      </c>
    </row>
    <row r="174" spans="1:65" s="2" customFormat="1" ht="22.15" customHeight="1">
      <c r="A174" s="27"/>
      <c r="B174" s="135"/>
      <c r="C174" s="136" t="s">
        <v>246</v>
      </c>
      <c r="D174" s="136" t="s">
        <v>124</v>
      </c>
      <c r="E174" s="137" t="s">
        <v>247</v>
      </c>
      <c r="F174" s="138" t="s">
        <v>248</v>
      </c>
      <c r="G174" s="139" t="s">
        <v>127</v>
      </c>
      <c r="H174" s="140">
        <v>250</v>
      </c>
      <c r="I174" s="141"/>
      <c r="J174" s="141">
        <f>ROUND(I174*H174,2)</f>
        <v>0</v>
      </c>
      <c r="K174" s="142"/>
      <c r="L174" s="28"/>
      <c r="M174" s="143" t="s">
        <v>1</v>
      </c>
      <c r="N174" s="144" t="s">
        <v>37</v>
      </c>
      <c r="O174" s="145">
        <v>0.05</v>
      </c>
      <c r="P174" s="145">
        <f>O174*H174</f>
        <v>12.5</v>
      </c>
      <c r="Q174" s="145">
        <v>0.16192000000000001</v>
      </c>
      <c r="R174" s="145">
        <f>Q174*H174</f>
        <v>40.480000000000004</v>
      </c>
      <c r="S174" s="145">
        <v>0</v>
      </c>
      <c r="T174" s="146">
        <f>S174*H174</f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47" t="s">
        <v>128</v>
      </c>
      <c r="AT174" s="147" t="s">
        <v>124</v>
      </c>
      <c r="AU174" s="147" t="s">
        <v>82</v>
      </c>
      <c r="AY174" s="15" t="s">
        <v>122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80</v>
      </c>
      <c r="BK174" s="148">
        <f>ROUND(I174*H174,2)</f>
        <v>0</v>
      </c>
      <c r="BL174" s="15" t="s">
        <v>128</v>
      </c>
      <c r="BM174" s="147" t="s">
        <v>249</v>
      </c>
    </row>
    <row r="175" spans="1:65" s="12" customFormat="1" ht="22.9" customHeight="1">
      <c r="B175" s="123"/>
      <c r="D175" s="124" t="s">
        <v>71</v>
      </c>
      <c r="E175" s="133" t="s">
        <v>144</v>
      </c>
      <c r="F175" s="133" t="s">
        <v>250</v>
      </c>
      <c r="J175" s="134">
        <f>BK175</f>
        <v>0</v>
      </c>
      <c r="L175" s="123"/>
      <c r="M175" s="127"/>
      <c r="N175" s="128"/>
      <c r="O175" s="128"/>
      <c r="P175" s="129">
        <f>P176+SUM(P177:P179)</f>
        <v>154.983</v>
      </c>
      <c r="Q175" s="128"/>
      <c r="R175" s="129">
        <f>R176+SUM(R177:R179)</f>
        <v>245.12909999999999</v>
      </c>
      <c r="S175" s="128"/>
      <c r="T175" s="130">
        <f>T176+SUM(T177:T179)</f>
        <v>0</v>
      </c>
      <c r="AR175" s="124" t="s">
        <v>80</v>
      </c>
      <c r="AT175" s="131" t="s">
        <v>71</v>
      </c>
      <c r="AU175" s="131" t="s">
        <v>80</v>
      </c>
      <c r="AY175" s="124" t="s">
        <v>122</v>
      </c>
      <c r="BK175" s="132">
        <f>BK176+SUM(BK177:BK179)</f>
        <v>0</v>
      </c>
    </row>
    <row r="176" spans="1:65" s="2" customFormat="1" ht="13.9" customHeight="1">
      <c r="A176" s="27"/>
      <c r="B176" s="135"/>
      <c r="C176" s="136" t="s">
        <v>251</v>
      </c>
      <c r="D176" s="136" t="s">
        <v>124</v>
      </c>
      <c r="E176" s="137" t="s">
        <v>252</v>
      </c>
      <c r="F176" s="138" t="s">
        <v>253</v>
      </c>
      <c r="G176" s="139" t="s">
        <v>127</v>
      </c>
      <c r="H176" s="140">
        <v>7</v>
      </c>
      <c r="I176" s="141"/>
      <c r="J176" s="141">
        <f>ROUND(I176*H176,2)</f>
        <v>0</v>
      </c>
      <c r="K176" s="142"/>
      <c r="L176" s="28"/>
      <c r="M176" s="143" t="s">
        <v>1</v>
      </c>
      <c r="N176" s="144" t="s">
        <v>37</v>
      </c>
      <c r="O176" s="145">
        <v>2E-3</v>
      </c>
      <c r="P176" s="145">
        <f>O176*H176</f>
        <v>1.4E-2</v>
      </c>
      <c r="Q176" s="145">
        <v>7.1000000000000002E-4</v>
      </c>
      <c r="R176" s="145">
        <f>Q176*H176</f>
        <v>4.9700000000000005E-3</v>
      </c>
      <c r="S176" s="145">
        <v>0</v>
      </c>
      <c r="T176" s="146">
        <f>S176*H176</f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47" t="s">
        <v>128</v>
      </c>
      <c r="AT176" s="147" t="s">
        <v>124</v>
      </c>
      <c r="AU176" s="147" t="s">
        <v>82</v>
      </c>
      <c r="AY176" s="15" t="s">
        <v>122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5" t="s">
        <v>80</v>
      </c>
      <c r="BK176" s="148">
        <f>ROUND(I176*H176,2)</f>
        <v>0</v>
      </c>
      <c r="BL176" s="15" t="s">
        <v>128</v>
      </c>
      <c r="BM176" s="147" t="s">
        <v>254</v>
      </c>
    </row>
    <row r="177" spans="1:65" s="2" customFormat="1" ht="22.15" customHeight="1">
      <c r="A177" s="27"/>
      <c r="B177" s="135"/>
      <c r="C177" s="136" t="s">
        <v>255</v>
      </c>
      <c r="D177" s="136" t="s">
        <v>124</v>
      </c>
      <c r="E177" s="137" t="s">
        <v>256</v>
      </c>
      <c r="F177" s="138" t="s">
        <v>257</v>
      </c>
      <c r="G177" s="139" t="s">
        <v>127</v>
      </c>
      <c r="H177" s="140">
        <v>7</v>
      </c>
      <c r="I177" s="141"/>
      <c r="J177" s="141">
        <f>ROUND(I177*H177,2)</f>
        <v>0</v>
      </c>
      <c r="K177" s="142"/>
      <c r="L177" s="28"/>
      <c r="M177" s="143" t="s">
        <v>1</v>
      </c>
      <c r="N177" s="144" t="s">
        <v>37</v>
      </c>
      <c r="O177" s="145">
        <v>8.3000000000000004E-2</v>
      </c>
      <c r="P177" s="145">
        <f>O177*H177</f>
        <v>0.58100000000000007</v>
      </c>
      <c r="Q177" s="145">
        <v>0.15559000000000001</v>
      </c>
      <c r="R177" s="145">
        <f>Q177*H177</f>
        <v>1.0891299999999999</v>
      </c>
      <c r="S177" s="145">
        <v>0</v>
      </c>
      <c r="T177" s="146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47" t="s">
        <v>128</v>
      </c>
      <c r="AT177" s="147" t="s">
        <v>124</v>
      </c>
      <c r="AU177" s="147" t="s">
        <v>82</v>
      </c>
      <c r="AY177" s="15" t="s">
        <v>122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80</v>
      </c>
      <c r="BK177" s="148">
        <f>ROUND(I177*H177,2)</f>
        <v>0</v>
      </c>
      <c r="BL177" s="15" t="s">
        <v>128</v>
      </c>
      <c r="BM177" s="147" t="s">
        <v>258</v>
      </c>
    </row>
    <row r="178" spans="1:65" s="2" customFormat="1" ht="13.9" customHeight="1">
      <c r="A178" s="27"/>
      <c r="B178" s="135"/>
      <c r="C178" s="136" t="s">
        <v>259</v>
      </c>
      <c r="D178" s="136" t="s">
        <v>124</v>
      </c>
      <c r="E178" s="137" t="s">
        <v>260</v>
      </c>
      <c r="F178" s="138" t="s">
        <v>261</v>
      </c>
      <c r="G178" s="139" t="s">
        <v>136</v>
      </c>
      <c r="H178" s="140">
        <v>3</v>
      </c>
      <c r="I178" s="141"/>
      <c r="J178" s="141">
        <f>ROUND(I178*H178,2)</f>
        <v>0</v>
      </c>
      <c r="K178" s="142"/>
      <c r="L178" s="28"/>
      <c r="M178" s="143" t="s">
        <v>1</v>
      </c>
      <c r="N178" s="144" t="s">
        <v>37</v>
      </c>
      <c r="O178" s="145">
        <v>4.5999999999999999E-2</v>
      </c>
      <c r="P178" s="145">
        <f>O178*H178</f>
        <v>0.13800000000000001</v>
      </c>
      <c r="Q178" s="145">
        <v>3.5999999999999999E-3</v>
      </c>
      <c r="R178" s="145">
        <f>Q178*H178</f>
        <v>1.0800000000000001E-2</v>
      </c>
      <c r="S178" s="145">
        <v>0</v>
      </c>
      <c r="T178" s="146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47" t="s">
        <v>128</v>
      </c>
      <c r="AT178" s="147" t="s">
        <v>124</v>
      </c>
      <c r="AU178" s="147" t="s">
        <v>82</v>
      </c>
      <c r="AY178" s="15" t="s">
        <v>122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5" t="s">
        <v>80</v>
      </c>
      <c r="BK178" s="148">
        <f>ROUND(I178*H178,2)</f>
        <v>0</v>
      </c>
      <c r="BL178" s="15" t="s">
        <v>128</v>
      </c>
      <c r="BM178" s="147" t="s">
        <v>262</v>
      </c>
    </row>
    <row r="179" spans="1:65" s="12" customFormat="1" ht="20.85" customHeight="1">
      <c r="B179" s="123"/>
      <c r="D179" s="124" t="s">
        <v>71</v>
      </c>
      <c r="E179" s="133" t="s">
        <v>263</v>
      </c>
      <c r="F179" s="133" t="s">
        <v>264</v>
      </c>
      <c r="J179" s="134">
        <f>BK179</f>
        <v>0</v>
      </c>
      <c r="L179" s="123"/>
      <c r="M179" s="127"/>
      <c r="N179" s="128"/>
      <c r="O179" s="128"/>
      <c r="P179" s="129">
        <f>SUM(P180:P183)</f>
        <v>154.25</v>
      </c>
      <c r="Q179" s="128"/>
      <c r="R179" s="129">
        <f>SUM(R180:R183)</f>
        <v>244.02420000000001</v>
      </c>
      <c r="S179" s="128"/>
      <c r="T179" s="130">
        <f>SUM(T180:T183)</f>
        <v>0</v>
      </c>
      <c r="AR179" s="124" t="s">
        <v>80</v>
      </c>
      <c r="AT179" s="131" t="s">
        <v>71</v>
      </c>
      <c r="AU179" s="131" t="s">
        <v>82</v>
      </c>
      <c r="AY179" s="124" t="s">
        <v>122</v>
      </c>
      <c r="BK179" s="132">
        <f>SUM(BK180:BK183)</f>
        <v>0</v>
      </c>
    </row>
    <row r="180" spans="1:65" s="2" customFormat="1" ht="13.9" customHeight="1">
      <c r="A180" s="27"/>
      <c r="B180" s="135"/>
      <c r="C180" s="136" t="s">
        <v>265</v>
      </c>
      <c r="D180" s="136" t="s">
        <v>124</v>
      </c>
      <c r="E180" s="137" t="s">
        <v>266</v>
      </c>
      <c r="F180" s="138" t="s">
        <v>267</v>
      </c>
      <c r="G180" s="139" t="s">
        <v>127</v>
      </c>
      <c r="H180" s="140">
        <v>250</v>
      </c>
      <c r="I180" s="141"/>
      <c r="J180" s="141">
        <f>ROUND(I180*H180,2)</f>
        <v>0</v>
      </c>
      <c r="K180" s="142"/>
      <c r="L180" s="28"/>
      <c r="M180" s="143" t="s">
        <v>1</v>
      </c>
      <c r="N180" s="144" t="s">
        <v>37</v>
      </c>
      <c r="O180" s="145">
        <v>2.5999999999999999E-2</v>
      </c>
      <c r="P180" s="145">
        <f>O180*H180</f>
        <v>6.5</v>
      </c>
      <c r="Q180" s="145">
        <v>0.34499999999999997</v>
      </c>
      <c r="R180" s="145">
        <f>Q180*H180</f>
        <v>86.25</v>
      </c>
      <c r="S180" s="145">
        <v>0</v>
      </c>
      <c r="T180" s="146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47" t="s">
        <v>128</v>
      </c>
      <c r="AT180" s="147" t="s">
        <v>124</v>
      </c>
      <c r="AU180" s="147" t="s">
        <v>133</v>
      </c>
      <c r="AY180" s="15" t="s">
        <v>122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5" t="s">
        <v>80</v>
      </c>
      <c r="BK180" s="148">
        <f>ROUND(I180*H180,2)</f>
        <v>0</v>
      </c>
      <c r="BL180" s="15" t="s">
        <v>128</v>
      </c>
      <c r="BM180" s="147" t="s">
        <v>268</v>
      </c>
    </row>
    <row r="181" spans="1:65" s="2" customFormat="1" ht="13.9" customHeight="1">
      <c r="A181" s="27"/>
      <c r="B181" s="135"/>
      <c r="C181" s="136" t="s">
        <v>269</v>
      </c>
      <c r="D181" s="136" t="s">
        <v>124</v>
      </c>
      <c r="E181" s="137" t="s">
        <v>266</v>
      </c>
      <c r="F181" s="138" t="s">
        <v>267</v>
      </c>
      <c r="G181" s="139" t="s">
        <v>127</v>
      </c>
      <c r="H181" s="140">
        <v>250</v>
      </c>
      <c r="I181" s="141"/>
      <c r="J181" s="141">
        <f>ROUND(I181*H181,2)</f>
        <v>0</v>
      </c>
      <c r="K181" s="142"/>
      <c r="L181" s="28"/>
      <c r="M181" s="143" t="s">
        <v>1</v>
      </c>
      <c r="N181" s="144" t="s">
        <v>37</v>
      </c>
      <c r="O181" s="145">
        <v>2.5999999999999999E-2</v>
      </c>
      <c r="P181" s="145">
        <f>O181*H181</f>
        <v>6.5</v>
      </c>
      <c r="Q181" s="145">
        <v>0.34499999999999997</v>
      </c>
      <c r="R181" s="145">
        <f>Q181*H181</f>
        <v>86.25</v>
      </c>
      <c r="S181" s="145">
        <v>0</v>
      </c>
      <c r="T181" s="146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7" t="s">
        <v>128</v>
      </c>
      <c r="AT181" s="147" t="s">
        <v>124</v>
      </c>
      <c r="AU181" s="147" t="s">
        <v>133</v>
      </c>
      <c r="AY181" s="15" t="s">
        <v>122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5" t="s">
        <v>80</v>
      </c>
      <c r="BK181" s="148">
        <f>ROUND(I181*H181,2)</f>
        <v>0</v>
      </c>
      <c r="BL181" s="15" t="s">
        <v>128</v>
      </c>
      <c r="BM181" s="147" t="s">
        <v>270</v>
      </c>
    </row>
    <row r="182" spans="1:65" s="2" customFormat="1" ht="22.15" customHeight="1">
      <c r="A182" s="27"/>
      <c r="B182" s="135"/>
      <c r="C182" s="136" t="s">
        <v>271</v>
      </c>
      <c r="D182" s="136" t="s">
        <v>124</v>
      </c>
      <c r="E182" s="137" t="s">
        <v>272</v>
      </c>
      <c r="F182" s="138" t="s">
        <v>273</v>
      </c>
      <c r="G182" s="139" t="s">
        <v>127</v>
      </c>
      <c r="H182" s="140">
        <v>250</v>
      </c>
      <c r="I182" s="141"/>
      <c r="J182" s="141">
        <f>ROUND(I182*H182,2)</f>
        <v>0</v>
      </c>
      <c r="K182" s="142"/>
      <c r="L182" s="28"/>
      <c r="M182" s="143" t="s">
        <v>1</v>
      </c>
      <c r="N182" s="144" t="s">
        <v>37</v>
      </c>
      <c r="O182" s="145">
        <v>0.56499999999999995</v>
      </c>
      <c r="P182" s="145">
        <f>O182*H182</f>
        <v>141.25</v>
      </c>
      <c r="Q182" s="145">
        <v>0.10362</v>
      </c>
      <c r="R182" s="145">
        <f>Q182*H182</f>
        <v>25.905000000000001</v>
      </c>
      <c r="S182" s="145">
        <v>0</v>
      </c>
      <c r="T182" s="146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47" t="s">
        <v>128</v>
      </c>
      <c r="AT182" s="147" t="s">
        <v>124</v>
      </c>
      <c r="AU182" s="147" t="s">
        <v>133</v>
      </c>
      <c r="AY182" s="15" t="s">
        <v>122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5" t="s">
        <v>80</v>
      </c>
      <c r="BK182" s="148">
        <f>ROUND(I182*H182,2)</f>
        <v>0</v>
      </c>
      <c r="BL182" s="15" t="s">
        <v>128</v>
      </c>
      <c r="BM182" s="147" t="s">
        <v>274</v>
      </c>
    </row>
    <row r="183" spans="1:65" s="2" customFormat="1" ht="13.9" customHeight="1">
      <c r="A183" s="27"/>
      <c r="B183" s="135"/>
      <c r="C183" s="157" t="s">
        <v>275</v>
      </c>
      <c r="D183" s="157" t="s">
        <v>174</v>
      </c>
      <c r="E183" s="158" t="s">
        <v>276</v>
      </c>
      <c r="F183" s="159" t="s">
        <v>277</v>
      </c>
      <c r="G183" s="160" t="s">
        <v>127</v>
      </c>
      <c r="H183" s="161">
        <v>259.2</v>
      </c>
      <c r="I183" s="162"/>
      <c r="J183" s="162">
        <f>ROUND(I183*H183,2)</f>
        <v>0</v>
      </c>
      <c r="K183" s="163"/>
      <c r="L183" s="164"/>
      <c r="M183" s="165" t="s">
        <v>1</v>
      </c>
      <c r="N183" s="166" t="s">
        <v>37</v>
      </c>
      <c r="O183" s="145">
        <v>0</v>
      </c>
      <c r="P183" s="145">
        <f>O183*H183</f>
        <v>0</v>
      </c>
      <c r="Q183" s="145">
        <v>0.17599999999999999</v>
      </c>
      <c r="R183" s="145">
        <f>Q183*H183</f>
        <v>45.619199999999992</v>
      </c>
      <c r="S183" s="145">
        <v>0</v>
      </c>
      <c r="T183" s="146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7" t="s">
        <v>159</v>
      </c>
      <c r="AT183" s="147" t="s">
        <v>174</v>
      </c>
      <c r="AU183" s="147" t="s">
        <v>133</v>
      </c>
      <c r="AY183" s="15" t="s">
        <v>122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80</v>
      </c>
      <c r="BK183" s="148">
        <f>ROUND(I183*H183,2)</f>
        <v>0</v>
      </c>
      <c r="BL183" s="15" t="s">
        <v>128</v>
      </c>
      <c r="BM183" s="147" t="s">
        <v>278</v>
      </c>
    </row>
    <row r="184" spans="1:65" s="12" customFormat="1" ht="22.9" customHeight="1">
      <c r="B184" s="123"/>
      <c r="D184" s="124" t="s">
        <v>71</v>
      </c>
      <c r="E184" s="133" t="s">
        <v>163</v>
      </c>
      <c r="F184" s="133" t="s">
        <v>279</v>
      </c>
      <c r="J184" s="134">
        <f>BK184</f>
        <v>0</v>
      </c>
      <c r="L184" s="123"/>
      <c r="M184" s="127"/>
      <c r="N184" s="128"/>
      <c r="O184" s="128"/>
      <c r="P184" s="129">
        <f>P185+SUM(P186:P192)</f>
        <v>59.753999999999998</v>
      </c>
      <c r="Q184" s="128"/>
      <c r="R184" s="129">
        <f>R185+SUM(R186:R192)</f>
        <v>45.255669999999995</v>
      </c>
      <c r="S184" s="128"/>
      <c r="T184" s="130">
        <f>T185+SUM(T186:T192)</f>
        <v>25.14</v>
      </c>
      <c r="AR184" s="124" t="s">
        <v>80</v>
      </c>
      <c r="AT184" s="131" t="s">
        <v>71</v>
      </c>
      <c r="AU184" s="131" t="s">
        <v>80</v>
      </c>
      <c r="AY184" s="124" t="s">
        <v>122</v>
      </c>
      <c r="BK184" s="132">
        <f>BK185+SUM(BK186:BK192)</f>
        <v>0</v>
      </c>
    </row>
    <row r="185" spans="1:65" s="2" customFormat="1" ht="22.15" customHeight="1">
      <c r="A185" s="27"/>
      <c r="B185" s="135"/>
      <c r="C185" s="136" t="s">
        <v>280</v>
      </c>
      <c r="D185" s="136" t="s">
        <v>124</v>
      </c>
      <c r="E185" s="137" t="s">
        <v>281</v>
      </c>
      <c r="F185" s="138" t="s">
        <v>282</v>
      </c>
      <c r="G185" s="139" t="s">
        <v>136</v>
      </c>
      <c r="H185" s="140">
        <v>80</v>
      </c>
      <c r="I185" s="141"/>
      <c r="J185" s="141">
        <f t="shared" ref="J185:J191" si="0">ROUND(I185*H185,2)</f>
        <v>0</v>
      </c>
      <c r="K185" s="142"/>
      <c r="L185" s="28"/>
      <c r="M185" s="143" t="s">
        <v>1</v>
      </c>
      <c r="N185" s="144" t="s">
        <v>37</v>
      </c>
      <c r="O185" s="145">
        <v>0.23899999999999999</v>
      </c>
      <c r="P185" s="145">
        <f t="shared" ref="P185:P191" si="1">O185*H185</f>
        <v>19.119999999999997</v>
      </c>
      <c r="Q185" s="145">
        <v>0.1295</v>
      </c>
      <c r="R185" s="145">
        <f t="shared" ref="R185:R191" si="2">Q185*H185</f>
        <v>10.36</v>
      </c>
      <c r="S185" s="145">
        <v>0</v>
      </c>
      <c r="T185" s="146">
        <f t="shared" ref="T185:T191" si="3">S185*H185</f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47" t="s">
        <v>128</v>
      </c>
      <c r="AT185" s="147" t="s">
        <v>124</v>
      </c>
      <c r="AU185" s="147" t="s">
        <v>82</v>
      </c>
      <c r="AY185" s="15" t="s">
        <v>122</v>
      </c>
      <c r="BE185" s="148">
        <f t="shared" ref="BE185:BE191" si="4">IF(N185="základní",J185,0)</f>
        <v>0</v>
      </c>
      <c r="BF185" s="148">
        <f t="shared" ref="BF185:BF191" si="5">IF(N185="snížená",J185,0)</f>
        <v>0</v>
      </c>
      <c r="BG185" s="148">
        <f t="shared" ref="BG185:BG191" si="6">IF(N185="zákl. přenesená",J185,0)</f>
        <v>0</v>
      </c>
      <c r="BH185" s="148">
        <f t="shared" ref="BH185:BH191" si="7">IF(N185="sníž. přenesená",J185,0)</f>
        <v>0</v>
      </c>
      <c r="BI185" s="148">
        <f t="shared" ref="BI185:BI191" si="8">IF(N185="nulová",J185,0)</f>
        <v>0</v>
      </c>
      <c r="BJ185" s="15" t="s">
        <v>80</v>
      </c>
      <c r="BK185" s="148">
        <f t="shared" ref="BK185:BK191" si="9">ROUND(I185*H185,2)</f>
        <v>0</v>
      </c>
      <c r="BL185" s="15" t="s">
        <v>128</v>
      </c>
      <c r="BM185" s="147" t="s">
        <v>283</v>
      </c>
    </row>
    <row r="186" spans="1:65" s="2" customFormat="1" ht="13.9" customHeight="1">
      <c r="A186" s="27"/>
      <c r="B186" s="135"/>
      <c r="C186" s="157" t="s">
        <v>284</v>
      </c>
      <c r="D186" s="157" t="s">
        <v>174</v>
      </c>
      <c r="E186" s="158" t="s">
        <v>285</v>
      </c>
      <c r="F186" s="159" t="s">
        <v>286</v>
      </c>
      <c r="G186" s="160" t="s">
        <v>136</v>
      </c>
      <c r="H186" s="161">
        <v>80</v>
      </c>
      <c r="I186" s="162"/>
      <c r="J186" s="162">
        <f t="shared" si="0"/>
        <v>0</v>
      </c>
      <c r="K186" s="163"/>
      <c r="L186" s="164"/>
      <c r="M186" s="165" t="s">
        <v>1</v>
      </c>
      <c r="N186" s="166" t="s">
        <v>37</v>
      </c>
      <c r="O186" s="145">
        <v>0</v>
      </c>
      <c r="P186" s="145">
        <f t="shared" si="1"/>
        <v>0</v>
      </c>
      <c r="Q186" s="145">
        <v>4.4999999999999998E-2</v>
      </c>
      <c r="R186" s="145">
        <f t="shared" si="2"/>
        <v>3.5999999999999996</v>
      </c>
      <c r="S186" s="145">
        <v>0</v>
      </c>
      <c r="T186" s="146">
        <f t="shared" si="3"/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47" t="s">
        <v>159</v>
      </c>
      <c r="AT186" s="147" t="s">
        <v>174</v>
      </c>
      <c r="AU186" s="147" t="s">
        <v>82</v>
      </c>
      <c r="AY186" s="15" t="s">
        <v>122</v>
      </c>
      <c r="BE186" s="148">
        <f t="shared" si="4"/>
        <v>0</v>
      </c>
      <c r="BF186" s="148">
        <f t="shared" si="5"/>
        <v>0</v>
      </c>
      <c r="BG186" s="148">
        <f t="shared" si="6"/>
        <v>0</v>
      </c>
      <c r="BH186" s="148">
        <f t="shared" si="7"/>
        <v>0</v>
      </c>
      <c r="BI186" s="148">
        <f t="shared" si="8"/>
        <v>0</v>
      </c>
      <c r="BJ186" s="15" t="s">
        <v>80</v>
      </c>
      <c r="BK186" s="148">
        <f t="shared" si="9"/>
        <v>0</v>
      </c>
      <c r="BL186" s="15" t="s">
        <v>128</v>
      </c>
      <c r="BM186" s="147" t="s">
        <v>287</v>
      </c>
    </row>
    <row r="187" spans="1:65" s="2" customFormat="1" ht="22.15" customHeight="1">
      <c r="A187" s="27"/>
      <c r="B187" s="135"/>
      <c r="C187" s="136" t="s">
        <v>288</v>
      </c>
      <c r="D187" s="136" t="s">
        <v>124</v>
      </c>
      <c r="E187" s="137" t="s">
        <v>289</v>
      </c>
      <c r="F187" s="138" t="s">
        <v>290</v>
      </c>
      <c r="G187" s="139" t="s">
        <v>140</v>
      </c>
      <c r="H187" s="140">
        <v>4</v>
      </c>
      <c r="I187" s="141"/>
      <c r="J187" s="141">
        <f t="shared" si="0"/>
        <v>0</v>
      </c>
      <c r="K187" s="142"/>
      <c r="L187" s="28"/>
      <c r="M187" s="143" t="s">
        <v>1</v>
      </c>
      <c r="N187" s="144" t="s">
        <v>37</v>
      </c>
      <c r="O187" s="145">
        <v>1.4419999999999999</v>
      </c>
      <c r="P187" s="145">
        <f t="shared" si="1"/>
        <v>5.7679999999999998</v>
      </c>
      <c r="Q187" s="145">
        <v>2.2563399999999998</v>
      </c>
      <c r="R187" s="145">
        <f t="shared" si="2"/>
        <v>9.0253599999999992</v>
      </c>
      <c r="S187" s="145">
        <v>0</v>
      </c>
      <c r="T187" s="146">
        <f t="shared" si="3"/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47" t="s">
        <v>128</v>
      </c>
      <c r="AT187" s="147" t="s">
        <v>124</v>
      </c>
      <c r="AU187" s="147" t="s">
        <v>82</v>
      </c>
      <c r="AY187" s="15" t="s">
        <v>122</v>
      </c>
      <c r="BE187" s="148">
        <f t="shared" si="4"/>
        <v>0</v>
      </c>
      <c r="BF187" s="148">
        <f t="shared" si="5"/>
        <v>0</v>
      </c>
      <c r="BG187" s="148">
        <f t="shared" si="6"/>
        <v>0</v>
      </c>
      <c r="BH187" s="148">
        <f t="shared" si="7"/>
        <v>0</v>
      </c>
      <c r="BI187" s="148">
        <f t="shared" si="8"/>
        <v>0</v>
      </c>
      <c r="BJ187" s="15" t="s">
        <v>80</v>
      </c>
      <c r="BK187" s="148">
        <f t="shared" si="9"/>
        <v>0</v>
      </c>
      <c r="BL187" s="15" t="s">
        <v>128</v>
      </c>
      <c r="BM187" s="147" t="s">
        <v>291</v>
      </c>
    </row>
    <row r="188" spans="1:65" s="2" customFormat="1" ht="13.9" customHeight="1">
      <c r="A188" s="27"/>
      <c r="B188" s="135"/>
      <c r="C188" s="136" t="s">
        <v>292</v>
      </c>
      <c r="D188" s="136" t="s">
        <v>124</v>
      </c>
      <c r="E188" s="137" t="s">
        <v>293</v>
      </c>
      <c r="F188" s="138" t="s">
        <v>294</v>
      </c>
      <c r="G188" s="139" t="s">
        <v>136</v>
      </c>
      <c r="H188" s="140">
        <v>3</v>
      </c>
      <c r="I188" s="141"/>
      <c r="J188" s="141">
        <f t="shared" si="0"/>
        <v>0</v>
      </c>
      <c r="K188" s="142"/>
      <c r="L188" s="28"/>
      <c r="M188" s="143" t="s">
        <v>1</v>
      </c>
      <c r="N188" s="144" t="s">
        <v>37</v>
      </c>
      <c r="O188" s="145">
        <v>5.1999999999999998E-2</v>
      </c>
      <c r="P188" s="145">
        <f t="shared" si="1"/>
        <v>0.156</v>
      </c>
      <c r="Q188" s="145">
        <v>3.6999999999999999E-4</v>
      </c>
      <c r="R188" s="145">
        <f t="shared" si="2"/>
        <v>1.1099999999999999E-3</v>
      </c>
      <c r="S188" s="145">
        <v>0</v>
      </c>
      <c r="T188" s="146">
        <f t="shared" si="3"/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47" t="s">
        <v>128</v>
      </c>
      <c r="AT188" s="147" t="s">
        <v>124</v>
      </c>
      <c r="AU188" s="147" t="s">
        <v>82</v>
      </c>
      <c r="AY188" s="15" t="s">
        <v>122</v>
      </c>
      <c r="BE188" s="148">
        <f t="shared" si="4"/>
        <v>0</v>
      </c>
      <c r="BF188" s="148">
        <f t="shared" si="5"/>
        <v>0</v>
      </c>
      <c r="BG188" s="148">
        <f t="shared" si="6"/>
        <v>0</v>
      </c>
      <c r="BH188" s="148">
        <f t="shared" si="7"/>
        <v>0</v>
      </c>
      <c r="BI188" s="148">
        <f t="shared" si="8"/>
        <v>0</v>
      </c>
      <c r="BJ188" s="15" t="s">
        <v>80</v>
      </c>
      <c r="BK188" s="148">
        <f t="shared" si="9"/>
        <v>0</v>
      </c>
      <c r="BL188" s="15" t="s">
        <v>128</v>
      </c>
      <c r="BM188" s="147" t="s">
        <v>295</v>
      </c>
    </row>
    <row r="189" spans="1:65" s="2" customFormat="1" ht="22.15" customHeight="1">
      <c r="A189" s="27"/>
      <c r="B189" s="135"/>
      <c r="C189" s="136" t="s">
        <v>296</v>
      </c>
      <c r="D189" s="136" t="s">
        <v>124</v>
      </c>
      <c r="E189" s="137" t="s">
        <v>297</v>
      </c>
      <c r="F189" s="138" t="s">
        <v>298</v>
      </c>
      <c r="G189" s="139" t="s">
        <v>136</v>
      </c>
      <c r="H189" s="140">
        <v>3</v>
      </c>
      <c r="I189" s="141"/>
      <c r="J189" s="141">
        <f t="shared" si="0"/>
        <v>0</v>
      </c>
      <c r="K189" s="142"/>
      <c r="L189" s="28"/>
      <c r="M189" s="143" t="s">
        <v>1</v>
      </c>
      <c r="N189" s="144" t="s">
        <v>37</v>
      </c>
      <c r="O189" s="145">
        <v>0.12</v>
      </c>
      <c r="P189" s="145">
        <f t="shared" si="1"/>
        <v>0.36</v>
      </c>
      <c r="Q189" s="145">
        <v>0</v>
      </c>
      <c r="R189" s="145">
        <f t="shared" si="2"/>
        <v>0</v>
      </c>
      <c r="S189" s="145">
        <v>0</v>
      </c>
      <c r="T189" s="146">
        <f t="shared" si="3"/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47" t="s">
        <v>128</v>
      </c>
      <c r="AT189" s="147" t="s">
        <v>124</v>
      </c>
      <c r="AU189" s="147" t="s">
        <v>82</v>
      </c>
      <c r="AY189" s="15" t="s">
        <v>122</v>
      </c>
      <c r="BE189" s="148">
        <f t="shared" si="4"/>
        <v>0</v>
      </c>
      <c r="BF189" s="148">
        <f t="shared" si="5"/>
        <v>0</v>
      </c>
      <c r="BG189" s="148">
        <f t="shared" si="6"/>
        <v>0</v>
      </c>
      <c r="BH189" s="148">
        <f t="shared" si="7"/>
        <v>0</v>
      </c>
      <c r="BI189" s="148">
        <f t="shared" si="8"/>
        <v>0</v>
      </c>
      <c r="BJ189" s="15" t="s">
        <v>80</v>
      </c>
      <c r="BK189" s="148">
        <f t="shared" si="9"/>
        <v>0</v>
      </c>
      <c r="BL189" s="15" t="s">
        <v>128</v>
      </c>
      <c r="BM189" s="147" t="s">
        <v>299</v>
      </c>
    </row>
    <row r="190" spans="1:65" s="2" customFormat="1" ht="13.9" customHeight="1">
      <c r="A190" s="27"/>
      <c r="B190" s="135"/>
      <c r="C190" s="136" t="s">
        <v>300</v>
      </c>
      <c r="D190" s="136" t="s">
        <v>124</v>
      </c>
      <c r="E190" s="137" t="s">
        <v>301</v>
      </c>
      <c r="F190" s="138" t="s">
        <v>302</v>
      </c>
      <c r="G190" s="139" t="s">
        <v>136</v>
      </c>
      <c r="H190" s="140">
        <v>3</v>
      </c>
      <c r="I190" s="141"/>
      <c r="J190" s="141">
        <f t="shared" si="0"/>
        <v>0</v>
      </c>
      <c r="K190" s="142"/>
      <c r="L190" s="28"/>
      <c r="M190" s="143" t="s">
        <v>1</v>
      </c>
      <c r="N190" s="144" t="s">
        <v>37</v>
      </c>
      <c r="O190" s="145">
        <v>0.307</v>
      </c>
      <c r="P190" s="145">
        <f t="shared" si="1"/>
        <v>0.92100000000000004</v>
      </c>
      <c r="Q190" s="145">
        <v>0</v>
      </c>
      <c r="R190" s="145">
        <f t="shared" si="2"/>
        <v>0</v>
      </c>
      <c r="S190" s="145">
        <v>0</v>
      </c>
      <c r="T190" s="146">
        <f t="shared" si="3"/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47" t="s">
        <v>128</v>
      </c>
      <c r="AT190" s="147" t="s">
        <v>124</v>
      </c>
      <c r="AU190" s="147" t="s">
        <v>82</v>
      </c>
      <c r="AY190" s="15" t="s">
        <v>122</v>
      </c>
      <c r="BE190" s="148">
        <f t="shared" si="4"/>
        <v>0</v>
      </c>
      <c r="BF190" s="148">
        <f t="shared" si="5"/>
        <v>0</v>
      </c>
      <c r="BG190" s="148">
        <f t="shared" si="6"/>
        <v>0</v>
      </c>
      <c r="BH190" s="148">
        <f t="shared" si="7"/>
        <v>0</v>
      </c>
      <c r="BI190" s="148">
        <f t="shared" si="8"/>
        <v>0</v>
      </c>
      <c r="BJ190" s="15" t="s">
        <v>80</v>
      </c>
      <c r="BK190" s="148">
        <f t="shared" si="9"/>
        <v>0</v>
      </c>
      <c r="BL190" s="15" t="s">
        <v>128</v>
      </c>
      <c r="BM190" s="147" t="s">
        <v>303</v>
      </c>
    </row>
    <row r="191" spans="1:65" s="2" customFormat="1" ht="22.15" customHeight="1">
      <c r="A191" s="27"/>
      <c r="B191" s="135"/>
      <c r="C191" s="136" t="s">
        <v>304</v>
      </c>
      <c r="D191" s="136" t="s">
        <v>124</v>
      </c>
      <c r="E191" s="137" t="s">
        <v>305</v>
      </c>
      <c r="F191" s="138" t="s">
        <v>306</v>
      </c>
      <c r="G191" s="139" t="s">
        <v>127</v>
      </c>
      <c r="H191" s="140">
        <v>257</v>
      </c>
      <c r="I191" s="141"/>
      <c r="J191" s="141">
        <f t="shared" si="0"/>
        <v>0</v>
      </c>
      <c r="K191" s="142"/>
      <c r="L191" s="28"/>
      <c r="M191" s="143" t="s">
        <v>1</v>
      </c>
      <c r="N191" s="144" t="s">
        <v>37</v>
      </c>
      <c r="O191" s="145">
        <v>3.6999999999999998E-2</v>
      </c>
      <c r="P191" s="145">
        <f t="shared" si="1"/>
        <v>9.5090000000000003</v>
      </c>
      <c r="Q191" s="145">
        <v>0</v>
      </c>
      <c r="R191" s="145">
        <f t="shared" si="2"/>
        <v>0</v>
      </c>
      <c r="S191" s="145">
        <v>0.02</v>
      </c>
      <c r="T191" s="146">
        <f t="shared" si="3"/>
        <v>5.14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47" t="s">
        <v>128</v>
      </c>
      <c r="AT191" s="147" t="s">
        <v>124</v>
      </c>
      <c r="AU191" s="147" t="s">
        <v>82</v>
      </c>
      <c r="AY191" s="15" t="s">
        <v>122</v>
      </c>
      <c r="BE191" s="148">
        <f t="shared" si="4"/>
        <v>0</v>
      </c>
      <c r="BF191" s="148">
        <f t="shared" si="5"/>
        <v>0</v>
      </c>
      <c r="BG191" s="148">
        <f t="shared" si="6"/>
        <v>0</v>
      </c>
      <c r="BH191" s="148">
        <f t="shared" si="7"/>
        <v>0</v>
      </c>
      <c r="BI191" s="148">
        <f t="shared" si="8"/>
        <v>0</v>
      </c>
      <c r="BJ191" s="15" t="s">
        <v>80</v>
      </c>
      <c r="BK191" s="148">
        <f t="shared" si="9"/>
        <v>0</v>
      </c>
      <c r="BL191" s="15" t="s">
        <v>128</v>
      </c>
      <c r="BM191" s="147" t="s">
        <v>307</v>
      </c>
    </row>
    <row r="192" spans="1:65" s="12" customFormat="1" ht="20.85" customHeight="1">
      <c r="B192" s="123"/>
      <c r="D192" s="124" t="s">
        <v>71</v>
      </c>
      <c r="E192" s="133" t="s">
        <v>308</v>
      </c>
      <c r="F192" s="133" t="s">
        <v>309</v>
      </c>
      <c r="J192" s="134">
        <f>BK192</f>
        <v>0</v>
      </c>
      <c r="L192" s="123"/>
      <c r="M192" s="127"/>
      <c r="N192" s="128"/>
      <c r="O192" s="128"/>
      <c r="P192" s="129">
        <f>SUM(P193:P197)</f>
        <v>23.92</v>
      </c>
      <c r="Q192" s="128"/>
      <c r="R192" s="129">
        <f>SUM(R193:R197)</f>
        <v>22.269199999999998</v>
      </c>
      <c r="S192" s="128"/>
      <c r="T192" s="130">
        <f>SUM(T193:T197)</f>
        <v>20</v>
      </c>
      <c r="AR192" s="124" t="s">
        <v>80</v>
      </c>
      <c r="AT192" s="131" t="s">
        <v>71</v>
      </c>
      <c r="AU192" s="131" t="s">
        <v>82</v>
      </c>
      <c r="AY192" s="124" t="s">
        <v>122</v>
      </c>
      <c r="BK192" s="132">
        <f>SUM(BK193:BK197)</f>
        <v>0</v>
      </c>
    </row>
    <row r="193" spans="1:65" s="2" customFormat="1" ht="22.15" customHeight="1">
      <c r="A193" s="27"/>
      <c r="B193" s="135"/>
      <c r="C193" s="136" t="s">
        <v>310</v>
      </c>
      <c r="D193" s="136" t="s">
        <v>124</v>
      </c>
      <c r="E193" s="137" t="s">
        <v>311</v>
      </c>
      <c r="F193" s="138" t="s">
        <v>312</v>
      </c>
      <c r="G193" s="139" t="s">
        <v>136</v>
      </c>
      <c r="H193" s="140">
        <v>80</v>
      </c>
      <c r="I193" s="141"/>
      <c r="J193" s="141">
        <f>ROUND(I193*H193,2)</f>
        <v>0</v>
      </c>
      <c r="K193" s="142"/>
      <c r="L193" s="28"/>
      <c r="M193" s="143" t="s">
        <v>1</v>
      </c>
      <c r="N193" s="144" t="s">
        <v>37</v>
      </c>
      <c r="O193" s="145">
        <v>0.186</v>
      </c>
      <c r="P193" s="145">
        <f>O193*H193</f>
        <v>14.879999999999999</v>
      </c>
      <c r="Q193" s="145">
        <v>0.13095999999999999</v>
      </c>
      <c r="R193" s="145">
        <f>Q193*H193</f>
        <v>10.476799999999999</v>
      </c>
      <c r="S193" s="145">
        <v>0</v>
      </c>
      <c r="T193" s="146">
        <f>S193*H193</f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47" t="s">
        <v>128</v>
      </c>
      <c r="AT193" s="147" t="s">
        <v>124</v>
      </c>
      <c r="AU193" s="147" t="s">
        <v>133</v>
      </c>
      <c r="AY193" s="15" t="s">
        <v>122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80</v>
      </c>
      <c r="BK193" s="148">
        <f>ROUND(I193*H193,2)</f>
        <v>0</v>
      </c>
      <c r="BL193" s="15" t="s">
        <v>128</v>
      </c>
      <c r="BM193" s="147" t="s">
        <v>313</v>
      </c>
    </row>
    <row r="194" spans="1:65" s="2" customFormat="1" ht="13.9" customHeight="1">
      <c r="A194" s="27"/>
      <c r="B194" s="135"/>
      <c r="C194" s="157" t="s">
        <v>314</v>
      </c>
      <c r="D194" s="157" t="s">
        <v>174</v>
      </c>
      <c r="E194" s="158" t="s">
        <v>315</v>
      </c>
      <c r="F194" s="159" t="s">
        <v>390</v>
      </c>
      <c r="G194" s="160" t="s">
        <v>136</v>
      </c>
      <c r="H194" s="161">
        <v>80</v>
      </c>
      <c r="I194" s="162"/>
      <c r="J194" s="162">
        <f>ROUND(I194*H194,2)</f>
        <v>0</v>
      </c>
      <c r="K194" s="163"/>
      <c r="L194" s="164"/>
      <c r="M194" s="165" t="s">
        <v>1</v>
      </c>
      <c r="N194" s="166" t="s">
        <v>37</v>
      </c>
      <c r="O194" s="145">
        <v>0</v>
      </c>
      <c r="P194" s="145">
        <f>O194*H194</f>
        <v>0</v>
      </c>
      <c r="Q194" s="145">
        <v>0.13400000000000001</v>
      </c>
      <c r="R194" s="145">
        <f>Q194*H194</f>
        <v>10.72</v>
      </c>
      <c r="S194" s="145">
        <v>0</v>
      </c>
      <c r="T194" s="146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47" t="s">
        <v>159</v>
      </c>
      <c r="AT194" s="147" t="s">
        <v>174</v>
      </c>
      <c r="AU194" s="147" t="s">
        <v>133</v>
      </c>
      <c r="AY194" s="15" t="s">
        <v>122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5" t="s">
        <v>80</v>
      </c>
      <c r="BK194" s="148">
        <f>ROUND(I194*H194,2)</f>
        <v>0</v>
      </c>
      <c r="BL194" s="15" t="s">
        <v>128</v>
      </c>
      <c r="BM194" s="147" t="s">
        <v>316</v>
      </c>
    </row>
    <row r="195" spans="1:65" s="2" customFormat="1" ht="22.15" customHeight="1">
      <c r="A195" s="27"/>
      <c r="B195" s="135"/>
      <c r="C195" s="136" t="s">
        <v>317</v>
      </c>
      <c r="D195" s="136" t="s">
        <v>124</v>
      </c>
      <c r="E195" s="137" t="s">
        <v>318</v>
      </c>
      <c r="F195" s="138" t="s">
        <v>319</v>
      </c>
      <c r="G195" s="139" t="s">
        <v>127</v>
      </c>
      <c r="H195" s="140">
        <v>40</v>
      </c>
      <c r="I195" s="141"/>
      <c r="J195" s="141">
        <f>ROUND(I195*H195,2)</f>
        <v>0</v>
      </c>
      <c r="K195" s="142"/>
      <c r="L195" s="28"/>
      <c r="M195" s="143" t="s">
        <v>1</v>
      </c>
      <c r="N195" s="144" t="s">
        <v>37</v>
      </c>
      <c r="O195" s="145">
        <v>6.0000000000000001E-3</v>
      </c>
      <c r="P195" s="145">
        <f>O195*H195</f>
        <v>0.24</v>
      </c>
      <c r="Q195" s="145">
        <v>2.681E-2</v>
      </c>
      <c r="R195" s="145">
        <f>Q195*H195</f>
        <v>1.0724</v>
      </c>
      <c r="S195" s="145">
        <v>0</v>
      </c>
      <c r="T195" s="146">
        <f>S195*H195</f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47" t="s">
        <v>128</v>
      </c>
      <c r="AT195" s="147" t="s">
        <v>124</v>
      </c>
      <c r="AU195" s="147" t="s">
        <v>133</v>
      </c>
      <c r="AY195" s="15" t="s">
        <v>122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5" t="s">
        <v>80</v>
      </c>
      <c r="BK195" s="148">
        <f>ROUND(I195*H195,2)</f>
        <v>0</v>
      </c>
      <c r="BL195" s="15" t="s">
        <v>128</v>
      </c>
      <c r="BM195" s="147" t="s">
        <v>320</v>
      </c>
    </row>
    <row r="196" spans="1:65" s="13" customFormat="1">
      <c r="B196" s="149"/>
      <c r="D196" s="150" t="s">
        <v>142</v>
      </c>
      <c r="F196" s="152" t="s">
        <v>321</v>
      </c>
      <c r="H196" s="153">
        <v>40</v>
      </c>
      <c r="L196" s="149"/>
      <c r="M196" s="154"/>
      <c r="N196" s="155"/>
      <c r="O196" s="155"/>
      <c r="P196" s="155"/>
      <c r="Q196" s="155"/>
      <c r="R196" s="155"/>
      <c r="S196" s="155"/>
      <c r="T196" s="156"/>
      <c r="AT196" s="151" t="s">
        <v>142</v>
      </c>
      <c r="AU196" s="151" t="s">
        <v>133</v>
      </c>
      <c r="AV196" s="13" t="s">
        <v>82</v>
      </c>
      <c r="AW196" s="13" t="s">
        <v>3</v>
      </c>
      <c r="AX196" s="13" t="s">
        <v>80</v>
      </c>
      <c r="AY196" s="151" t="s">
        <v>122</v>
      </c>
    </row>
    <row r="197" spans="1:65" s="2" customFormat="1" ht="22.15" customHeight="1">
      <c r="A197" s="27"/>
      <c r="B197" s="135"/>
      <c r="C197" s="136" t="s">
        <v>322</v>
      </c>
      <c r="D197" s="136" t="s">
        <v>124</v>
      </c>
      <c r="E197" s="137" t="s">
        <v>323</v>
      </c>
      <c r="F197" s="138" t="s">
        <v>324</v>
      </c>
      <c r="G197" s="139" t="s">
        <v>136</v>
      </c>
      <c r="H197" s="140">
        <v>80</v>
      </c>
      <c r="I197" s="141"/>
      <c r="J197" s="141">
        <f>ROUND(I197*H197,2)</f>
        <v>0</v>
      </c>
      <c r="K197" s="142"/>
      <c r="L197" s="28"/>
      <c r="M197" s="143" t="s">
        <v>1</v>
      </c>
      <c r="N197" s="144" t="s">
        <v>37</v>
      </c>
      <c r="O197" s="145">
        <v>0.11</v>
      </c>
      <c r="P197" s="145">
        <f>O197*H197</f>
        <v>8.8000000000000007</v>
      </c>
      <c r="Q197" s="145">
        <v>0</v>
      </c>
      <c r="R197" s="145">
        <f>Q197*H197</f>
        <v>0</v>
      </c>
      <c r="S197" s="145">
        <v>0.25</v>
      </c>
      <c r="T197" s="146">
        <f>S197*H197</f>
        <v>20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47" t="s">
        <v>128</v>
      </c>
      <c r="AT197" s="147" t="s">
        <v>124</v>
      </c>
      <c r="AU197" s="147" t="s">
        <v>133</v>
      </c>
      <c r="AY197" s="15" t="s">
        <v>122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5" t="s">
        <v>80</v>
      </c>
      <c r="BK197" s="148">
        <f>ROUND(I197*H197,2)</f>
        <v>0</v>
      </c>
      <c r="BL197" s="15" t="s">
        <v>128</v>
      </c>
      <c r="BM197" s="147" t="s">
        <v>325</v>
      </c>
    </row>
    <row r="198" spans="1:65" s="12" customFormat="1" ht="22.9" customHeight="1">
      <c r="B198" s="123"/>
      <c r="D198" s="124" t="s">
        <v>71</v>
      </c>
      <c r="E198" s="133" t="s">
        <v>326</v>
      </c>
      <c r="F198" s="133" t="s">
        <v>327</v>
      </c>
      <c r="J198" s="134">
        <f>BK198</f>
        <v>0</v>
      </c>
      <c r="L198" s="123"/>
      <c r="M198" s="127"/>
      <c r="N198" s="128"/>
      <c r="O198" s="128"/>
      <c r="P198" s="129">
        <f>SUM(P199:P204)</f>
        <v>19.321760000000001</v>
      </c>
      <c r="Q198" s="128"/>
      <c r="R198" s="129">
        <f>SUM(R199:R204)</f>
        <v>0</v>
      </c>
      <c r="S198" s="128"/>
      <c r="T198" s="130">
        <f>SUM(T199:T204)</f>
        <v>0</v>
      </c>
      <c r="AR198" s="124" t="s">
        <v>80</v>
      </c>
      <c r="AT198" s="131" t="s">
        <v>71</v>
      </c>
      <c r="AU198" s="131" t="s">
        <v>80</v>
      </c>
      <c r="AY198" s="124" t="s">
        <v>122</v>
      </c>
      <c r="BK198" s="132">
        <f>SUM(BK199:BK204)</f>
        <v>0</v>
      </c>
    </row>
    <row r="199" spans="1:65" s="2" customFormat="1" ht="13.9" customHeight="1">
      <c r="A199" s="27"/>
      <c r="B199" s="135"/>
      <c r="C199" s="136" t="s">
        <v>328</v>
      </c>
      <c r="D199" s="136" t="s">
        <v>124</v>
      </c>
      <c r="E199" s="137" t="s">
        <v>329</v>
      </c>
      <c r="F199" s="138" t="s">
        <v>330</v>
      </c>
      <c r="G199" s="139" t="s">
        <v>156</v>
      </c>
      <c r="H199" s="140">
        <v>98.08</v>
      </c>
      <c r="I199" s="141"/>
      <c r="J199" s="141">
        <f>ROUND(I199*H199,2)</f>
        <v>0</v>
      </c>
      <c r="K199" s="142"/>
      <c r="L199" s="28"/>
      <c r="M199" s="143" t="s">
        <v>1</v>
      </c>
      <c r="N199" s="144" t="s">
        <v>37</v>
      </c>
      <c r="O199" s="145">
        <v>0.03</v>
      </c>
      <c r="P199" s="145">
        <f>O199*H199</f>
        <v>2.9423999999999997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R199" s="147" t="s">
        <v>128</v>
      </c>
      <c r="AT199" s="147" t="s">
        <v>124</v>
      </c>
      <c r="AU199" s="147" t="s">
        <v>82</v>
      </c>
      <c r="AY199" s="15" t="s">
        <v>122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5" t="s">
        <v>80</v>
      </c>
      <c r="BK199" s="148">
        <f>ROUND(I199*H199,2)</f>
        <v>0</v>
      </c>
      <c r="BL199" s="15" t="s">
        <v>128</v>
      </c>
      <c r="BM199" s="147" t="s">
        <v>331</v>
      </c>
    </row>
    <row r="200" spans="1:65" s="2" customFormat="1" ht="22.15" customHeight="1">
      <c r="A200" s="27"/>
      <c r="B200" s="135"/>
      <c r="C200" s="136" t="s">
        <v>332</v>
      </c>
      <c r="D200" s="136" t="s">
        <v>124</v>
      </c>
      <c r="E200" s="137" t="s">
        <v>333</v>
      </c>
      <c r="F200" s="138" t="s">
        <v>334</v>
      </c>
      <c r="G200" s="139" t="s">
        <v>156</v>
      </c>
      <c r="H200" s="140">
        <v>392.32</v>
      </c>
      <c r="I200" s="141"/>
      <c r="J200" s="141">
        <f>ROUND(I200*H200,2)</f>
        <v>0</v>
      </c>
      <c r="K200" s="142"/>
      <c r="L200" s="28"/>
      <c r="M200" s="143" t="s">
        <v>1</v>
      </c>
      <c r="N200" s="144" t="s">
        <v>37</v>
      </c>
      <c r="O200" s="145">
        <v>2E-3</v>
      </c>
      <c r="P200" s="145">
        <f>O200*H200</f>
        <v>0.78464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47" t="s">
        <v>128</v>
      </c>
      <c r="AT200" s="147" t="s">
        <v>124</v>
      </c>
      <c r="AU200" s="147" t="s">
        <v>82</v>
      </c>
      <c r="AY200" s="15" t="s">
        <v>122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5" t="s">
        <v>80</v>
      </c>
      <c r="BK200" s="148">
        <f>ROUND(I200*H200,2)</f>
        <v>0</v>
      </c>
      <c r="BL200" s="15" t="s">
        <v>128</v>
      </c>
      <c r="BM200" s="147" t="s">
        <v>335</v>
      </c>
    </row>
    <row r="201" spans="1:65" s="13" customFormat="1">
      <c r="B201" s="149"/>
      <c r="D201" s="150" t="s">
        <v>142</v>
      </c>
      <c r="F201" s="152" t="s">
        <v>336</v>
      </c>
      <c r="H201" s="153">
        <v>392.32</v>
      </c>
      <c r="L201" s="149"/>
      <c r="M201" s="154"/>
      <c r="N201" s="155"/>
      <c r="O201" s="155"/>
      <c r="P201" s="155"/>
      <c r="Q201" s="155"/>
      <c r="R201" s="155"/>
      <c r="S201" s="155"/>
      <c r="T201" s="156"/>
      <c r="AT201" s="151" t="s">
        <v>142</v>
      </c>
      <c r="AU201" s="151" t="s">
        <v>82</v>
      </c>
      <c r="AV201" s="13" t="s">
        <v>82</v>
      </c>
      <c r="AW201" s="13" t="s">
        <v>3</v>
      </c>
      <c r="AX201" s="13" t="s">
        <v>80</v>
      </c>
      <c r="AY201" s="151" t="s">
        <v>122</v>
      </c>
    </row>
    <row r="202" spans="1:65" s="2" customFormat="1" ht="22.15" customHeight="1">
      <c r="A202" s="27"/>
      <c r="B202" s="135"/>
      <c r="C202" s="136" t="s">
        <v>337</v>
      </c>
      <c r="D202" s="136" t="s">
        <v>124</v>
      </c>
      <c r="E202" s="137" t="s">
        <v>338</v>
      </c>
      <c r="F202" s="138" t="s">
        <v>339</v>
      </c>
      <c r="G202" s="139" t="s">
        <v>156</v>
      </c>
      <c r="H202" s="140">
        <v>98.08</v>
      </c>
      <c r="I202" s="141"/>
      <c r="J202" s="141">
        <f>ROUND(I202*H202,2)</f>
        <v>0</v>
      </c>
      <c r="K202" s="142"/>
      <c r="L202" s="28"/>
      <c r="M202" s="143" t="s">
        <v>1</v>
      </c>
      <c r="N202" s="144" t="s">
        <v>37</v>
      </c>
      <c r="O202" s="145">
        <v>0.159</v>
      </c>
      <c r="P202" s="145">
        <f>O202*H202</f>
        <v>15.594720000000001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47" t="s">
        <v>128</v>
      </c>
      <c r="AT202" s="147" t="s">
        <v>124</v>
      </c>
      <c r="AU202" s="147" t="s">
        <v>82</v>
      </c>
      <c r="AY202" s="15" t="s">
        <v>122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80</v>
      </c>
      <c r="BK202" s="148">
        <f>ROUND(I202*H202,2)</f>
        <v>0</v>
      </c>
      <c r="BL202" s="15" t="s">
        <v>128</v>
      </c>
      <c r="BM202" s="147" t="s">
        <v>340</v>
      </c>
    </row>
    <row r="203" spans="1:65" s="2" customFormat="1" ht="22.15" customHeight="1">
      <c r="A203" s="27"/>
      <c r="B203" s="135"/>
      <c r="C203" s="136" t="s">
        <v>341</v>
      </c>
      <c r="D203" s="136" t="s">
        <v>124</v>
      </c>
      <c r="E203" s="137" t="s">
        <v>342</v>
      </c>
      <c r="F203" s="138" t="s">
        <v>343</v>
      </c>
      <c r="G203" s="139" t="s">
        <v>156</v>
      </c>
      <c r="H203" s="140">
        <v>41.54</v>
      </c>
      <c r="I203" s="141"/>
      <c r="J203" s="141">
        <f>ROUND(I203*H203,2)</f>
        <v>0</v>
      </c>
      <c r="K203" s="142"/>
      <c r="L203" s="28"/>
      <c r="M203" s="143" t="s">
        <v>1</v>
      </c>
      <c r="N203" s="144" t="s">
        <v>37</v>
      </c>
      <c r="O203" s="145">
        <v>0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R203" s="147" t="s">
        <v>128</v>
      </c>
      <c r="AT203" s="147" t="s">
        <v>124</v>
      </c>
      <c r="AU203" s="147" t="s">
        <v>82</v>
      </c>
      <c r="AY203" s="15" t="s">
        <v>122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5" t="s">
        <v>80</v>
      </c>
      <c r="BK203" s="148">
        <f>ROUND(I203*H203,2)</f>
        <v>0</v>
      </c>
      <c r="BL203" s="15" t="s">
        <v>128</v>
      </c>
      <c r="BM203" s="147" t="s">
        <v>344</v>
      </c>
    </row>
    <row r="204" spans="1:65" s="2" customFormat="1" ht="22.15" customHeight="1">
      <c r="A204" s="27"/>
      <c r="B204" s="135"/>
      <c r="C204" s="136" t="s">
        <v>345</v>
      </c>
      <c r="D204" s="136" t="s">
        <v>124</v>
      </c>
      <c r="E204" s="137" t="s">
        <v>346</v>
      </c>
      <c r="F204" s="138" t="s">
        <v>347</v>
      </c>
      <c r="G204" s="139" t="s">
        <v>156</v>
      </c>
      <c r="H204" s="140">
        <v>56.54</v>
      </c>
      <c r="I204" s="141"/>
      <c r="J204" s="141">
        <f>ROUND(I204*H204,2)</f>
        <v>0</v>
      </c>
      <c r="K204" s="142"/>
      <c r="L204" s="28"/>
      <c r="M204" s="143" t="s">
        <v>1</v>
      </c>
      <c r="N204" s="144" t="s">
        <v>37</v>
      </c>
      <c r="O204" s="145">
        <v>0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47" t="s">
        <v>128</v>
      </c>
      <c r="AT204" s="147" t="s">
        <v>124</v>
      </c>
      <c r="AU204" s="147" t="s">
        <v>82</v>
      </c>
      <c r="AY204" s="15" t="s">
        <v>122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80</v>
      </c>
      <c r="BK204" s="148">
        <f>ROUND(I204*H204,2)</f>
        <v>0</v>
      </c>
      <c r="BL204" s="15" t="s">
        <v>128</v>
      </c>
      <c r="BM204" s="147" t="s">
        <v>348</v>
      </c>
    </row>
    <row r="205" spans="1:65" s="12" customFormat="1" ht="22.9" customHeight="1">
      <c r="B205" s="123"/>
      <c r="D205" s="124" t="s">
        <v>71</v>
      </c>
      <c r="E205" s="133" t="s">
        <v>349</v>
      </c>
      <c r="F205" s="133" t="s">
        <v>350</v>
      </c>
      <c r="J205" s="134">
        <f>BK205</f>
        <v>0</v>
      </c>
      <c r="L205" s="123"/>
      <c r="M205" s="127"/>
      <c r="N205" s="128"/>
      <c r="O205" s="128"/>
      <c r="P205" s="129">
        <f>P206</f>
        <v>188.08669</v>
      </c>
      <c r="Q205" s="128"/>
      <c r="R205" s="129">
        <f>R206</f>
        <v>0</v>
      </c>
      <c r="S205" s="128"/>
      <c r="T205" s="130">
        <f>T206</f>
        <v>0</v>
      </c>
      <c r="AR205" s="124" t="s">
        <v>80</v>
      </c>
      <c r="AT205" s="131" t="s">
        <v>71</v>
      </c>
      <c r="AU205" s="131" t="s">
        <v>80</v>
      </c>
      <c r="AY205" s="124" t="s">
        <v>122</v>
      </c>
      <c r="BK205" s="132">
        <f>BK206</f>
        <v>0</v>
      </c>
    </row>
    <row r="206" spans="1:65" s="2" customFormat="1" ht="22.15" customHeight="1">
      <c r="A206" s="27"/>
      <c r="B206" s="135"/>
      <c r="C206" s="136" t="s">
        <v>351</v>
      </c>
      <c r="D206" s="136" t="s">
        <v>124</v>
      </c>
      <c r="E206" s="137" t="s">
        <v>352</v>
      </c>
      <c r="F206" s="138" t="s">
        <v>353</v>
      </c>
      <c r="G206" s="139" t="s">
        <v>156</v>
      </c>
      <c r="H206" s="140">
        <v>473.77</v>
      </c>
      <c r="I206" s="141"/>
      <c r="J206" s="141">
        <f>ROUND(I206*H206,2)</f>
        <v>0</v>
      </c>
      <c r="K206" s="142"/>
      <c r="L206" s="28"/>
      <c r="M206" s="143" t="s">
        <v>1</v>
      </c>
      <c r="N206" s="144" t="s">
        <v>37</v>
      </c>
      <c r="O206" s="145">
        <v>0.39700000000000002</v>
      </c>
      <c r="P206" s="145">
        <f>O206*H206</f>
        <v>188.08669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47" t="s">
        <v>128</v>
      </c>
      <c r="AT206" s="147" t="s">
        <v>124</v>
      </c>
      <c r="AU206" s="147" t="s">
        <v>82</v>
      </c>
      <c r="AY206" s="15" t="s">
        <v>122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5" t="s">
        <v>80</v>
      </c>
      <c r="BK206" s="148">
        <f>ROUND(I206*H206,2)</f>
        <v>0</v>
      </c>
      <c r="BL206" s="15" t="s">
        <v>128</v>
      </c>
      <c r="BM206" s="147" t="s">
        <v>354</v>
      </c>
    </row>
    <row r="207" spans="1:65" s="12" customFormat="1" ht="25.9" customHeight="1">
      <c r="B207" s="123"/>
      <c r="D207" s="124" t="s">
        <v>71</v>
      </c>
      <c r="E207" s="125" t="s">
        <v>355</v>
      </c>
      <c r="F207" s="125" t="s">
        <v>356</v>
      </c>
      <c r="J207" s="126">
        <f>BK207</f>
        <v>0</v>
      </c>
      <c r="L207" s="123"/>
      <c r="M207" s="127"/>
      <c r="N207" s="128"/>
      <c r="O207" s="128"/>
      <c r="P207" s="129">
        <f>P208+P215+P218</f>
        <v>0</v>
      </c>
      <c r="Q207" s="128"/>
      <c r="R207" s="129">
        <f>R208+R215+R218</f>
        <v>0</v>
      </c>
      <c r="S207" s="128"/>
      <c r="T207" s="130">
        <f>T208+T215+T218</f>
        <v>0</v>
      </c>
      <c r="AR207" s="124" t="s">
        <v>144</v>
      </c>
      <c r="AT207" s="131" t="s">
        <v>71</v>
      </c>
      <c r="AU207" s="131" t="s">
        <v>72</v>
      </c>
      <c r="AY207" s="124" t="s">
        <v>122</v>
      </c>
      <c r="BK207" s="132">
        <f>BK208+BK215+BK218</f>
        <v>0</v>
      </c>
    </row>
    <row r="208" spans="1:65" s="12" customFormat="1" ht="22.9" customHeight="1">
      <c r="B208" s="123"/>
      <c r="D208" s="124" t="s">
        <v>71</v>
      </c>
      <c r="E208" s="133" t="s">
        <v>357</v>
      </c>
      <c r="F208" s="133" t="s">
        <v>358</v>
      </c>
      <c r="J208" s="134">
        <f>BK208</f>
        <v>0</v>
      </c>
      <c r="L208" s="123"/>
      <c r="M208" s="127"/>
      <c r="N208" s="128"/>
      <c r="O208" s="128"/>
      <c r="P208" s="129">
        <f>SUM(P209:P214)</f>
        <v>0</v>
      </c>
      <c r="Q208" s="128"/>
      <c r="R208" s="129">
        <f>SUM(R209:R214)</f>
        <v>0</v>
      </c>
      <c r="S208" s="128"/>
      <c r="T208" s="130">
        <f>SUM(T209:T214)</f>
        <v>0</v>
      </c>
      <c r="AR208" s="124" t="s">
        <v>144</v>
      </c>
      <c r="AT208" s="131" t="s">
        <v>71</v>
      </c>
      <c r="AU208" s="131" t="s">
        <v>80</v>
      </c>
      <c r="AY208" s="124" t="s">
        <v>122</v>
      </c>
      <c r="BK208" s="132">
        <f>SUM(BK209:BK214)</f>
        <v>0</v>
      </c>
    </row>
    <row r="209" spans="1:65" s="2" customFormat="1" ht="13.9" customHeight="1">
      <c r="A209" s="27"/>
      <c r="B209" s="135"/>
      <c r="C209" s="136" t="s">
        <v>359</v>
      </c>
      <c r="D209" s="136" t="s">
        <v>124</v>
      </c>
      <c r="E209" s="137" t="s">
        <v>360</v>
      </c>
      <c r="F209" s="138" t="s">
        <v>361</v>
      </c>
      <c r="G209" s="139" t="s">
        <v>362</v>
      </c>
      <c r="H209" s="140">
        <v>1</v>
      </c>
      <c r="I209" s="141"/>
      <c r="J209" s="141">
        <f>ROUND(I209*H209,2)</f>
        <v>0</v>
      </c>
      <c r="K209" s="142"/>
      <c r="L209" s="28"/>
      <c r="M209" s="143" t="s">
        <v>1</v>
      </c>
      <c r="N209" s="144" t="s">
        <v>37</v>
      </c>
      <c r="O209" s="145">
        <v>0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47" t="s">
        <v>363</v>
      </c>
      <c r="AT209" s="147" t="s">
        <v>124</v>
      </c>
      <c r="AU209" s="147" t="s">
        <v>82</v>
      </c>
      <c r="AY209" s="15" t="s">
        <v>122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5" t="s">
        <v>80</v>
      </c>
      <c r="BK209" s="148">
        <f>ROUND(I209*H209,2)</f>
        <v>0</v>
      </c>
      <c r="BL209" s="15" t="s">
        <v>363</v>
      </c>
      <c r="BM209" s="147" t="s">
        <v>364</v>
      </c>
    </row>
    <row r="210" spans="1:65" s="2" customFormat="1" ht="19.5">
      <c r="A210" s="27"/>
      <c r="B210" s="28"/>
      <c r="C210" s="27"/>
      <c r="D210" s="150" t="s">
        <v>365</v>
      </c>
      <c r="E210" s="27"/>
      <c r="F210" s="167" t="s">
        <v>366</v>
      </c>
      <c r="G210" s="27"/>
      <c r="H210" s="27"/>
      <c r="I210" s="27"/>
      <c r="J210" s="27"/>
      <c r="K210" s="27"/>
      <c r="L210" s="28"/>
      <c r="M210" s="168"/>
      <c r="N210" s="169"/>
      <c r="O210" s="53"/>
      <c r="P210" s="53"/>
      <c r="Q210" s="53"/>
      <c r="R210" s="53"/>
      <c r="S210" s="53"/>
      <c r="T210" s="54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T210" s="15" t="s">
        <v>365</v>
      </c>
      <c r="AU210" s="15" t="s">
        <v>82</v>
      </c>
    </row>
    <row r="211" spans="1:65" s="2" customFormat="1" ht="13.9" customHeight="1">
      <c r="A211" s="27"/>
      <c r="B211" s="135"/>
      <c r="C211" s="136" t="s">
        <v>367</v>
      </c>
      <c r="D211" s="136" t="s">
        <v>124</v>
      </c>
      <c r="E211" s="137" t="s">
        <v>368</v>
      </c>
      <c r="F211" s="138" t="s">
        <v>369</v>
      </c>
      <c r="G211" s="139" t="s">
        <v>362</v>
      </c>
      <c r="H211" s="140">
        <v>1</v>
      </c>
      <c r="I211" s="141"/>
      <c r="J211" s="141">
        <f>ROUND(I211*H211,2)</f>
        <v>0</v>
      </c>
      <c r="K211" s="142"/>
      <c r="L211" s="28"/>
      <c r="M211" s="143" t="s">
        <v>1</v>
      </c>
      <c r="N211" s="144" t="s">
        <v>37</v>
      </c>
      <c r="O211" s="145">
        <v>0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R211" s="147" t="s">
        <v>363</v>
      </c>
      <c r="AT211" s="147" t="s">
        <v>124</v>
      </c>
      <c r="AU211" s="147" t="s">
        <v>82</v>
      </c>
      <c r="AY211" s="15" t="s">
        <v>122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5" t="s">
        <v>80</v>
      </c>
      <c r="BK211" s="148">
        <f>ROUND(I211*H211,2)</f>
        <v>0</v>
      </c>
      <c r="BL211" s="15" t="s">
        <v>363</v>
      </c>
      <c r="BM211" s="147" t="s">
        <v>370</v>
      </c>
    </row>
    <row r="212" spans="1:65" s="2" customFormat="1" ht="19.5">
      <c r="A212" s="27"/>
      <c r="B212" s="28"/>
      <c r="C212" s="27"/>
      <c r="D212" s="150" t="s">
        <v>365</v>
      </c>
      <c r="E212" s="27"/>
      <c r="F212" s="167" t="s">
        <v>371</v>
      </c>
      <c r="G212" s="27"/>
      <c r="H212" s="27"/>
      <c r="I212" s="27"/>
      <c r="J212" s="27"/>
      <c r="K212" s="27"/>
      <c r="L212" s="28"/>
      <c r="M212" s="168"/>
      <c r="N212" s="169"/>
      <c r="O212" s="53"/>
      <c r="P212" s="53"/>
      <c r="Q212" s="53"/>
      <c r="R212" s="53"/>
      <c r="S212" s="53"/>
      <c r="T212" s="54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T212" s="15" t="s">
        <v>365</v>
      </c>
      <c r="AU212" s="15" t="s">
        <v>82</v>
      </c>
    </row>
    <row r="213" spans="1:65" s="2" customFormat="1" ht="13.9" customHeight="1">
      <c r="A213" s="27"/>
      <c r="B213" s="135"/>
      <c r="C213" s="136" t="s">
        <v>372</v>
      </c>
      <c r="D213" s="136" t="s">
        <v>124</v>
      </c>
      <c r="E213" s="137" t="s">
        <v>373</v>
      </c>
      <c r="F213" s="138" t="s">
        <v>374</v>
      </c>
      <c r="G213" s="139" t="s">
        <v>362</v>
      </c>
      <c r="H213" s="140">
        <v>1</v>
      </c>
      <c r="I213" s="141"/>
      <c r="J213" s="141">
        <f>ROUND(I213*H213,2)</f>
        <v>0</v>
      </c>
      <c r="K213" s="142"/>
      <c r="L213" s="28"/>
      <c r="M213" s="143" t="s">
        <v>1</v>
      </c>
      <c r="N213" s="144" t="s">
        <v>37</v>
      </c>
      <c r="O213" s="145">
        <v>0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R213" s="147" t="s">
        <v>363</v>
      </c>
      <c r="AT213" s="147" t="s">
        <v>124</v>
      </c>
      <c r="AU213" s="147" t="s">
        <v>82</v>
      </c>
      <c r="AY213" s="15" t="s">
        <v>122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80</v>
      </c>
      <c r="BK213" s="148">
        <f>ROUND(I213*H213,2)</f>
        <v>0</v>
      </c>
      <c r="BL213" s="15" t="s">
        <v>363</v>
      </c>
      <c r="BM213" s="147" t="s">
        <v>375</v>
      </c>
    </row>
    <row r="214" spans="1:65" s="2" customFormat="1" ht="19.5">
      <c r="A214" s="27"/>
      <c r="B214" s="28"/>
      <c r="C214" s="27"/>
      <c r="D214" s="150" t="s">
        <v>365</v>
      </c>
      <c r="E214" s="27"/>
      <c r="F214" s="167" t="s">
        <v>376</v>
      </c>
      <c r="G214" s="27"/>
      <c r="H214" s="27"/>
      <c r="I214" s="27"/>
      <c r="J214" s="27"/>
      <c r="K214" s="27"/>
      <c r="L214" s="28"/>
      <c r="M214" s="168"/>
      <c r="N214" s="169"/>
      <c r="O214" s="53"/>
      <c r="P214" s="53"/>
      <c r="Q214" s="53"/>
      <c r="R214" s="53"/>
      <c r="S214" s="53"/>
      <c r="T214" s="54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T214" s="15" t="s">
        <v>365</v>
      </c>
      <c r="AU214" s="15" t="s">
        <v>82</v>
      </c>
    </row>
    <row r="215" spans="1:65" s="12" customFormat="1" ht="22.9" customHeight="1">
      <c r="B215" s="123"/>
      <c r="D215" s="124" t="s">
        <v>71</v>
      </c>
      <c r="E215" s="133" t="s">
        <v>377</v>
      </c>
      <c r="F215" s="133" t="s">
        <v>378</v>
      </c>
      <c r="J215" s="134">
        <f>BK215</f>
        <v>0</v>
      </c>
      <c r="L215" s="123"/>
      <c r="M215" s="127"/>
      <c r="N215" s="128"/>
      <c r="O215" s="128"/>
      <c r="P215" s="129">
        <f>SUM(P216:P217)</f>
        <v>0</v>
      </c>
      <c r="Q215" s="128"/>
      <c r="R215" s="129">
        <f>SUM(R216:R217)</f>
        <v>0</v>
      </c>
      <c r="S215" s="128"/>
      <c r="T215" s="130">
        <f>SUM(T216:T217)</f>
        <v>0</v>
      </c>
      <c r="AR215" s="124" t="s">
        <v>144</v>
      </c>
      <c r="AT215" s="131" t="s">
        <v>71</v>
      </c>
      <c r="AU215" s="131" t="s">
        <v>80</v>
      </c>
      <c r="AY215" s="124" t="s">
        <v>122</v>
      </c>
      <c r="BK215" s="132">
        <f>SUM(BK216:BK217)</f>
        <v>0</v>
      </c>
    </row>
    <row r="216" spans="1:65" s="2" customFormat="1" ht="13.9" customHeight="1">
      <c r="A216" s="27"/>
      <c r="B216" s="135"/>
      <c r="C216" s="136" t="s">
        <v>379</v>
      </c>
      <c r="D216" s="136" t="s">
        <v>124</v>
      </c>
      <c r="E216" s="137" t="s">
        <v>380</v>
      </c>
      <c r="F216" s="138" t="s">
        <v>381</v>
      </c>
      <c r="G216" s="139" t="s">
        <v>362</v>
      </c>
      <c r="H216" s="140">
        <v>1</v>
      </c>
      <c r="I216" s="141"/>
      <c r="J216" s="141">
        <f>ROUND(I216*H216,2)</f>
        <v>0</v>
      </c>
      <c r="K216" s="142"/>
      <c r="L216" s="28"/>
      <c r="M216" s="143" t="s">
        <v>1</v>
      </c>
      <c r="N216" s="144" t="s">
        <v>37</v>
      </c>
      <c r="O216" s="145">
        <v>0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47" t="s">
        <v>363</v>
      </c>
      <c r="AT216" s="147" t="s">
        <v>124</v>
      </c>
      <c r="AU216" s="147" t="s">
        <v>82</v>
      </c>
      <c r="AY216" s="15" t="s">
        <v>122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80</v>
      </c>
      <c r="BK216" s="148">
        <f>ROUND(I216*H216,2)</f>
        <v>0</v>
      </c>
      <c r="BL216" s="15" t="s">
        <v>363</v>
      </c>
      <c r="BM216" s="147" t="s">
        <v>382</v>
      </c>
    </row>
    <row r="217" spans="1:65" s="2" customFormat="1" ht="78">
      <c r="A217" s="27"/>
      <c r="B217" s="28"/>
      <c r="C217" s="27"/>
      <c r="D217" s="150" t="s">
        <v>365</v>
      </c>
      <c r="E217" s="27"/>
      <c r="F217" s="167" t="s">
        <v>383</v>
      </c>
      <c r="G217" s="27"/>
      <c r="H217" s="27"/>
      <c r="I217" s="27"/>
      <c r="J217" s="27"/>
      <c r="K217" s="27"/>
      <c r="L217" s="28"/>
      <c r="M217" s="168"/>
      <c r="N217" s="169"/>
      <c r="O217" s="53"/>
      <c r="P217" s="53"/>
      <c r="Q217" s="53"/>
      <c r="R217" s="53"/>
      <c r="S217" s="53"/>
      <c r="T217" s="54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T217" s="15" t="s">
        <v>365</v>
      </c>
      <c r="AU217" s="15" t="s">
        <v>82</v>
      </c>
    </row>
    <row r="218" spans="1:65" s="12" customFormat="1" ht="22.9" customHeight="1">
      <c r="B218" s="123"/>
      <c r="D218" s="124" t="s">
        <v>71</v>
      </c>
      <c r="E218" s="133" t="s">
        <v>384</v>
      </c>
      <c r="F218" s="133" t="s">
        <v>385</v>
      </c>
      <c r="J218" s="134">
        <f>BK218</f>
        <v>0</v>
      </c>
      <c r="L218" s="123"/>
      <c r="M218" s="127"/>
      <c r="N218" s="128"/>
      <c r="O218" s="128"/>
      <c r="P218" s="129">
        <f>P219</f>
        <v>0</v>
      </c>
      <c r="Q218" s="128"/>
      <c r="R218" s="129">
        <f>R219</f>
        <v>0</v>
      </c>
      <c r="S218" s="128"/>
      <c r="T218" s="130">
        <f>T219</f>
        <v>0</v>
      </c>
      <c r="AR218" s="124" t="s">
        <v>144</v>
      </c>
      <c r="AT218" s="131" t="s">
        <v>71</v>
      </c>
      <c r="AU218" s="131" t="s">
        <v>80</v>
      </c>
      <c r="AY218" s="124" t="s">
        <v>122</v>
      </c>
      <c r="BK218" s="132">
        <f>BK219</f>
        <v>0</v>
      </c>
    </row>
    <row r="219" spans="1:65" s="2" customFormat="1" ht="13.9" customHeight="1">
      <c r="A219" s="27"/>
      <c r="B219" s="135"/>
      <c r="C219" s="136" t="s">
        <v>386</v>
      </c>
      <c r="D219" s="136" t="s">
        <v>124</v>
      </c>
      <c r="E219" s="137" t="s">
        <v>387</v>
      </c>
      <c r="F219" s="138" t="s">
        <v>388</v>
      </c>
      <c r="G219" s="139" t="s">
        <v>362</v>
      </c>
      <c r="H219" s="140">
        <v>1</v>
      </c>
      <c r="I219" s="141"/>
      <c r="J219" s="141">
        <f>ROUND(I219*H219,2)</f>
        <v>0</v>
      </c>
      <c r="K219" s="142"/>
      <c r="L219" s="28"/>
      <c r="M219" s="170" t="s">
        <v>1</v>
      </c>
      <c r="N219" s="171" t="s">
        <v>37</v>
      </c>
      <c r="O219" s="172">
        <v>0</v>
      </c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47" t="s">
        <v>363</v>
      </c>
      <c r="AT219" s="147" t="s">
        <v>124</v>
      </c>
      <c r="AU219" s="147" t="s">
        <v>82</v>
      </c>
      <c r="AY219" s="15" t="s">
        <v>122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5" t="s">
        <v>80</v>
      </c>
      <c r="BK219" s="148">
        <f>ROUND(I219*H219,2)</f>
        <v>0</v>
      </c>
      <c r="BL219" s="15" t="s">
        <v>363</v>
      </c>
      <c r="BM219" s="147" t="s">
        <v>389</v>
      </c>
    </row>
    <row r="220" spans="1:65" s="2" customFormat="1" ht="6.95" customHeight="1">
      <c r="A220" s="27"/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28"/>
      <c r="M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</sheetData>
  <autoFilter ref="C131:K219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Komunikace</vt:lpstr>
      <vt:lpstr>'01 - Komunikace'!Názvy_tisku</vt:lpstr>
      <vt:lpstr>'Rekapitulace stavby'!Názvy_tisku</vt:lpstr>
      <vt:lpstr>'01 - Komunikace'!Oblast_tisku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 Pavel</dc:creator>
  <cp:lastModifiedBy>Martin Liška</cp:lastModifiedBy>
  <dcterms:created xsi:type="dcterms:W3CDTF">2020-09-05T12:19:37Z</dcterms:created>
  <dcterms:modified xsi:type="dcterms:W3CDTF">2020-09-05T14:00:29Z</dcterms:modified>
</cp:coreProperties>
</file>