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D:\FIRMA SYSTEM68 sro\Zakázky 2024\Ronov 17 - oprava kůlny\"/>
    </mc:Choice>
  </mc:AlternateContent>
  <xr:revisionPtr revIDLastSave="0" documentId="13_ncr:1_{06FA12BB-F29C-40BF-8182-8702E61E4B61}" xr6:coauthVersionLast="47" xr6:coauthVersionMax="47" xr10:uidLastSave="{00000000-0000-0000-0000-000000000000}"/>
  <bookViews>
    <workbookView xWindow="-120" yWindow="-120" windowWidth="29040" windowHeight="17640" activeTab="1" xr2:uid="{00000000-000D-0000-FFFF-FFFF00000000}"/>
  </bookViews>
  <sheets>
    <sheet name="Pokyny pro vyplnění" sheetId="11" r:id="rId1"/>
    <sheet name="Stavba" sheetId="1" r:id="rId2"/>
    <sheet name="VzorPolozky" sheetId="10" state="hidden" r:id="rId3"/>
    <sheet name="4 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'4 1 Pol'!$1:$7</definedName>
    <definedName name="oadresa">Stavba!$D$6</definedName>
    <definedName name="Objednatel" localSheetId="1">Stavba!$D$5</definedName>
    <definedName name="Objekt" localSheetId="1">Stavba!$B$38</definedName>
    <definedName name="_xlnm.Print_Area" localSheetId="3">'4 1 Pol'!$A$1:$Y$65</definedName>
    <definedName name="_xlnm.Print_Area" localSheetId="1">Stavba!$A$1:$J$69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8" i="1" l="1"/>
  <c r="I67" i="1"/>
  <c r="I66" i="1"/>
  <c r="I65" i="1"/>
  <c r="I64" i="1"/>
  <c r="I63" i="1"/>
  <c r="I62" i="1"/>
  <c r="I61" i="1"/>
  <c r="I60" i="1"/>
  <c r="I59" i="1"/>
  <c r="I58" i="1"/>
  <c r="I57" i="1"/>
  <c r="G42" i="1"/>
  <c r="F42" i="1"/>
  <c r="G41" i="1"/>
  <c r="F41" i="1"/>
  <c r="G39" i="1"/>
  <c r="F39" i="1"/>
  <c r="G64" i="12"/>
  <c r="G8" i="12"/>
  <c r="K8" i="12"/>
  <c r="V8" i="12"/>
  <c r="G9" i="12"/>
  <c r="I9" i="12"/>
  <c r="I8" i="12" s="1"/>
  <c r="K9" i="12"/>
  <c r="M9" i="12"/>
  <c r="M8" i="12" s="1"/>
  <c r="O9" i="12"/>
  <c r="O8" i="12" s="1"/>
  <c r="Q9" i="12"/>
  <c r="Q8" i="12" s="1"/>
  <c r="V9" i="12"/>
  <c r="G12" i="12"/>
  <c r="K12" i="12"/>
  <c r="O12" i="12"/>
  <c r="G13" i="12"/>
  <c r="I13" i="12"/>
  <c r="I12" i="12" s="1"/>
  <c r="K13" i="12"/>
  <c r="M13" i="12"/>
  <c r="M12" i="12" s="1"/>
  <c r="O13" i="12"/>
  <c r="Q13" i="12"/>
  <c r="Q12" i="12" s="1"/>
  <c r="V13" i="12"/>
  <c r="V12" i="12" s="1"/>
  <c r="G15" i="12"/>
  <c r="K15" i="12"/>
  <c r="O15" i="12"/>
  <c r="V15" i="12"/>
  <c r="G16" i="12"/>
  <c r="I16" i="12"/>
  <c r="I15" i="12" s="1"/>
  <c r="K16" i="12"/>
  <c r="M16" i="12"/>
  <c r="M15" i="12" s="1"/>
  <c r="O16" i="12"/>
  <c r="Q16" i="12"/>
  <c r="Q15" i="12" s="1"/>
  <c r="V16" i="12"/>
  <c r="G18" i="12"/>
  <c r="O18" i="12"/>
  <c r="G19" i="12"/>
  <c r="I19" i="12"/>
  <c r="I18" i="12" s="1"/>
  <c r="K19" i="12"/>
  <c r="M19" i="12"/>
  <c r="M18" i="12" s="1"/>
  <c r="O19" i="12"/>
  <c r="Q19" i="12"/>
  <c r="Q18" i="12" s="1"/>
  <c r="V19" i="12"/>
  <c r="G22" i="12"/>
  <c r="M22" i="12" s="1"/>
  <c r="I22" i="12"/>
  <c r="K22" i="12"/>
  <c r="K18" i="12" s="1"/>
  <c r="O22" i="12"/>
  <c r="Q22" i="12"/>
  <c r="V22" i="12"/>
  <c r="V18" i="12" s="1"/>
  <c r="Q24" i="12"/>
  <c r="G25" i="12"/>
  <c r="M25" i="12" s="1"/>
  <c r="M24" i="12" s="1"/>
  <c r="I25" i="12"/>
  <c r="I24" i="12" s="1"/>
  <c r="K25" i="12"/>
  <c r="K24" i="12" s="1"/>
  <c r="O25" i="12"/>
  <c r="O24" i="12" s="1"/>
  <c r="Q25" i="12"/>
  <c r="V25" i="12"/>
  <c r="V24" i="12" s="1"/>
  <c r="I26" i="12"/>
  <c r="Q26" i="12"/>
  <c r="G27" i="12"/>
  <c r="G26" i="12" s="1"/>
  <c r="I27" i="12"/>
  <c r="K27" i="12"/>
  <c r="K26" i="12" s="1"/>
  <c r="M27" i="12"/>
  <c r="M26" i="12" s="1"/>
  <c r="O27" i="12"/>
  <c r="O26" i="12" s="1"/>
  <c r="Q27" i="12"/>
  <c r="V27" i="12"/>
  <c r="V26" i="12" s="1"/>
  <c r="I29" i="12"/>
  <c r="G30" i="12"/>
  <c r="G29" i="12" s="1"/>
  <c r="I30" i="12"/>
  <c r="K30" i="12"/>
  <c r="K29" i="12" s="1"/>
  <c r="O30" i="12"/>
  <c r="O29" i="12" s="1"/>
  <c r="Q30" i="12"/>
  <c r="Q29" i="12" s="1"/>
  <c r="V30" i="12"/>
  <c r="V29" i="12" s="1"/>
  <c r="G32" i="12"/>
  <c r="G31" i="12" s="1"/>
  <c r="I32" i="12"/>
  <c r="K32" i="12"/>
  <c r="K31" i="12" s="1"/>
  <c r="O32" i="12"/>
  <c r="O31" i="12" s="1"/>
  <c r="Q32" i="12"/>
  <c r="V32" i="12"/>
  <c r="V31" i="12" s="1"/>
  <c r="G33" i="12"/>
  <c r="I33" i="12"/>
  <c r="K33" i="12"/>
  <c r="M33" i="12"/>
  <c r="O33" i="12"/>
  <c r="Q33" i="12"/>
  <c r="V33" i="12"/>
  <c r="G34" i="12"/>
  <c r="M34" i="12" s="1"/>
  <c r="I34" i="12"/>
  <c r="K34" i="12"/>
  <c r="O34" i="12"/>
  <c r="Q34" i="12"/>
  <c r="V34" i="12"/>
  <c r="G35" i="12"/>
  <c r="I35" i="12"/>
  <c r="I31" i="12" s="1"/>
  <c r="K35" i="12"/>
  <c r="M35" i="12"/>
  <c r="O35" i="12"/>
  <c r="Q35" i="12"/>
  <c r="Q31" i="12" s="1"/>
  <c r="V35" i="12"/>
  <c r="G36" i="12"/>
  <c r="I36" i="12"/>
  <c r="K36" i="12"/>
  <c r="M36" i="12"/>
  <c r="O36" i="12"/>
  <c r="Q36" i="12"/>
  <c r="V36" i="12"/>
  <c r="G37" i="12"/>
  <c r="I37" i="12"/>
  <c r="K37" i="12"/>
  <c r="M37" i="12"/>
  <c r="O37" i="12"/>
  <c r="Q37" i="12"/>
  <c r="V37" i="12"/>
  <c r="G38" i="12"/>
  <c r="M38" i="12" s="1"/>
  <c r="I38" i="12"/>
  <c r="K38" i="12"/>
  <c r="O38" i="12"/>
  <c r="Q38" i="12"/>
  <c r="V38" i="12"/>
  <c r="G39" i="12"/>
  <c r="I39" i="12"/>
  <c r="K39" i="12"/>
  <c r="M39" i="12"/>
  <c r="O39" i="12"/>
  <c r="Q39" i="12"/>
  <c r="V39" i="12"/>
  <c r="G40" i="12"/>
  <c r="M40" i="12" s="1"/>
  <c r="I40" i="12"/>
  <c r="K40" i="12"/>
  <c r="O40" i="12"/>
  <c r="Q40" i="12"/>
  <c r="V40" i="12"/>
  <c r="G42" i="12"/>
  <c r="G43" i="12"/>
  <c r="M43" i="12" s="1"/>
  <c r="M42" i="12" s="1"/>
  <c r="I43" i="12"/>
  <c r="I42" i="12" s="1"/>
  <c r="K43" i="12"/>
  <c r="K42" i="12" s="1"/>
  <c r="O43" i="12"/>
  <c r="O42" i="12" s="1"/>
  <c r="Q43" i="12"/>
  <c r="Q42" i="12" s="1"/>
  <c r="V43" i="12"/>
  <c r="V42" i="12" s="1"/>
  <c r="G46" i="12"/>
  <c r="I46" i="12"/>
  <c r="K46" i="12"/>
  <c r="M46" i="12"/>
  <c r="O46" i="12"/>
  <c r="Q46" i="12"/>
  <c r="V46" i="12"/>
  <c r="G48" i="12"/>
  <c r="I48" i="12"/>
  <c r="K48" i="12"/>
  <c r="M48" i="12"/>
  <c r="O48" i="12"/>
  <c r="Q48" i="12"/>
  <c r="V48" i="12"/>
  <c r="G51" i="12"/>
  <c r="I51" i="12"/>
  <c r="K51" i="12"/>
  <c r="M51" i="12"/>
  <c r="O51" i="12"/>
  <c r="Q51" i="12"/>
  <c r="V51" i="12"/>
  <c r="G52" i="12"/>
  <c r="O52" i="12"/>
  <c r="Q52" i="12"/>
  <c r="G53" i="12"/>
  <c r="I53" i="12"/>
  <c r="I52" i="12" s="1"/>
  <c r="K53" i="12"/>
  <c r="K52" i="12" s="1"/>
  <c r="M53" i="12"/>
  <c r="M52" i="12" s="1"/>
  <c r="O53" i="12"/>
  <c r="Q53" i="12"/>
  <c r="V53" i="12"/>
  <c r="V52" i="12" s="1"/>
  <c r="K55" i="12"/>
  <c r="O55" i="12"/>
  <c r="V55" i="12"/>
  <c r="G56" i="12"/>
  <c r="G55" i="12" s="1"/>
  <c r="I56" i="12"/>
  <c r="I55" i="12" s="1"/>
  <c r="K56" i="12"/>
  <c r="M56" i="12"/>
  <c r="M55" i="12" s="1"/>
  <c r="O56" i="12"/>
  <c r="Q56" i="12"/>
  <c r="Q55" i="12" s="1"/>
  <c r="V56" i="12"/>
  <c r="I57" i="12"/>
  <c r="G58" i="12"/>
  <c r="I58" i="12"/>
  <c r="K58" i="12"/>
  <c r="K57" i="12" s="1"/>
  <c r="M58" i="12"/>
  <c r="O58" i="12"/>
  <c r="Q58" i="12"/>
  <c r="Q57" i="12" s="1"/>
  <c r="V58" i="12"/>
  <c r="V57" i="12" s="1"/>
  <c r="G60" i="12"/>
  <c r="I60" i="12"/>
  <c r="K60" i="12"/>
  <c r="M60" i="12"/>
  <c r="O60" i="12"/>
  <c r="Q60" i="12"/>
  <c r="V60" i="12"/>
  <c r="G61" i="12"/>
  <c r="I61" i="12"/>
  <c r="K61" i="12"/>
  <c r="M61" i="12"/>
  <c r="O61" i="12"/>
  <c r="O57" i="12" s="1"/>
  <c r="Q61" i="12"/>
  <c r="V61" i="12"/>
  <c r="G62" i="12"/>
  <c r="G57" i="12" s="1"/>
  <c r="I62" i="12"/>
  <c r="K62" i="12"/>
  <c r="O62" i="12"/>
  <c r="Q62" i="12"/>
  <c r="V62" i="12"/>
  <c r="AE64" i="12"/>
  <c r="AF64" i="12"/>
  <c r="I20" i="1"/>
  <c r="I19" i="1"/>
  <c r="I18" i="1"/>
  <c r="I17" i="1"/>
  <c r="I16" i="1"/>
  <c r="I69" i="1"/>
  <c r="J68" i="1" s="1"/>
  <c r="AZ51" i="1"/>
  <c r="AZ50" i="1"/>
  <c r="AZ49" i="1"/>
  <c r="AZ48" i="1"/>
  <c r="F43" i="1"/>
  <c r="G23" i="1" s="1"/>
  <c r="G43" i="1"/>
  <c r="G25" i="1" s="1"/>
  <c r="A25" i="1" s="1"/>
  <c r="H42" i="1"/>
  <c r="I42" i="1" s="1"/>
  <c r="H41" i="1"/>
  <c r="I41" i="1" s="1"/>
  <c r="H40" i="1"/>
  <c r="H39" i="1"/>
  <c r="H43" i="1" s="1"/>
  <c r="J28" i="1"/>
  <c r="J26" i="1"/>
  <c r="G38" i="1"/>
  <c r="F38" i="1"/>
  <c r="J23" i="1"/>
  <c r="J24" i="1"/>
  <c r="J25" i="1"/>
  <c r="J27" i="1"/>
  <c r="E24" i="1"/>
  <c r="E26" i="1"/>
  <c r="J63" i="1" l="1"/>
  <c r="J59" i="1"/>
  <c r="J65" i="1"/>
  <c r="J61" i="1"/>
  <c r="J66" i="1"/>
  <c r="J57" i="1"/>
  <c r="J62" i="1"/>
  <c r="J58" i="1"/>
  <c r="J67" i="1"/>
  <c r="J60" i="1"/>
  <c r="J64" i="1"/>
  <c r="A26" i="1"/>
  <c r="G26" i="1"/>
  <c r="A23" i="1"/>
  <c r="G28" i="1"/>
  <c r="G24" i="12"/>
  <c r="M62" i="12"/>
  <c r="M57" i="12" s="1"/>
  <c r="M30" i="12"/>
  <c r="M29" i="12" s="1"/>
  <c r="M32" i="12"/>
  <c r="M31" i="12" s="1"/>
  <c r="I21" i="1"/>
  <c r="I39" i="1"/>
  <c r="I43" i="1" s="1"/>
  <c r="J69" i="1" l="1"/>
  <c r="G24" i="1"/>
  <c r="A27" i="1" s="1"/>
  <c r="A24" i="1"/>
  <c r="J41" i="1"/>
  <c r="J39" i="1"/>
  <c r="J43" i="1" s="1"/>
  <c r="J42"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S6" authorId="0" shapeId="0" xr:uid="{CC33871E-2BC9-4371-B63F-10521774441D}">
      <text>
        <r>
          <rPr>
            <sz val="9"/>
            <color indexed="81"/>
            <rFont val="Tahoma"/>
            <family val="2"/>
            <charset val="238"/>
          </rPr>
          <t>Jedná se o informaci, zda se jedná o položku, která je do rozpočtu zadána z cenové soustavy RTS, nebo vlastní.</t>
        </r>
      </text>
    </comment>
    <comment ref="T6" authorId="0" shapeId="0" xr:uid="{5CABE14C-F8FE-484F-908D-969D5814AE0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<sst xmlns="http://schemas.openxmlformats.org/spreadsheetml/2006/main" count="499" uniqueCount="229">
  <si>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</si>
  <si>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</si>
  <si>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</si>
  <si>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</si>
  <si>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</si>
  <si>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</si>
  <si>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</si>
  <si>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</si>
  <si>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</si>
  <si>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</si>
  <si>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</si>
  <si>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</si>
  <si>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</si>
  <si>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</si>
  <si>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</si>
  <si>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</si>
  <si>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</si>
  <si>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</si>
  <si>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</si>
  <si>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</si>
  <si>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</si>
  <si>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</si>
  <si>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</si>
  <si>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</si>
  <si>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</si>
  <si>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</si>
  <si>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</si>
  <si>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</si>
  <si>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</si>
  <si>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</si>
  <si>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</si>
  <si>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</si>
  <si>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</si>
  <si>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</si>
  <si>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</si>
  <si>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</si>
  <si>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</si>
  <si>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</si>
  <si>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</si>
  <si>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</si>
  <si>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</si>
  <si>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</si>
  <si>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</si>
  <si>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t>
  </si>
  <si>
    <t>Oprava kůlen u BD Ronov 17</t>
  </si>
  <si>
    <t>4</t>
  </si>
  <si>
    <t>Kůlny Ronov 17</t>
  </si>
  <si>
    <t>Objekt:</t>
  </si>
  <si>
    <t>Rozpočet:</t>
  </si>
  <si>
    <t>Ing. Pavel Pavlík</t>
  </si>
  <si>
    <t>113</t>
  </si>
  <si>
    <t>Město Přibyslav</t>
  </si>
  <si>
    <t>Bechyňovo náměstí 1</t>
  </si>
  <si>
    <t>Přibyslav</t>
  </si>
  <si>
    <t>58222</t>
  </si>
  <si>
    <t>00268097</t>
  </si>
  <si>
    <t>CZ00268097</t>
  </si>
  <si>
    <t>4.6.2025</t>
  </si>
  <si>
    <t>Stavba</t>
  </si>
  <si>
    <t>Stavební objekt</t>
  </si>
  <si>
    <t>Celkem za stavbu</t>
  </si>
  <si>
    <t>CZK</t>
  </si>
  <si>
    <t>#POPS</t>
  </si>
  <si>
    <t>Popis stavby: 113 - Město Přibyslav</t>
  </si>
  <si>
    <t>#POPO</t>
  </si>
  <si>
    <t>Popis objektu: 4 - Kůlny Ronov 17</t>
  </si>
  <si>
    <t>#POPR</t>
  </si>
  <si>
    <t>Popis rozpočtu: 1 - Oprava kůlen u BD Ronov 17</t>
  </si>
  <si>
    <t>Budova byla postavena v roce 1965. Zdivo z cihek plných, část plynosilikátové tvárnice. Krov dřevěný, klasický, střecha pultová se sklonem cca 20 stupňů. Krytina asfaltové pásy, omítky vcm hrubá zatřená. Dveře dřevěné svlakové, velikost 77/170 na petlici, okna dřevěná neotevíravá, jednoduše zasklená. Rozměry budovy 20 x 3,85m. Výška vstupní stěny 3,1m, výška pozenice cca 2,15m. Budova je rozdělena příčkami na 6 samostatných prostor. V budově nejsou žádné sítě.</t>
  </si>
  <si>
    <t>Stav objektu je silně neudržovaný, střecha na několika místech propadlá.</t>
  </si>
  <si>
    <t>Popis oprav: ze zadní strany je třeba odstranit náletové dřeviny. Demontáž kompletní střešní konstrukce, provedení ztužujícího věnce pro kotvení pozednice. Montáž nové konstrukce krovu pultové střechy, pobití prkny, krytina plechová, trapézový plech na laťování. Montáž okapních žlabů a dvou svodů. Lokální doplnění zdiva a lokální oprava omítek. Podlaha opět pouze lokální vyspravení betonové mazaniny. Dveře i okna se zachovají, některá okna zasklít, svlakové dveře zkontrolovat tuhost a upevnění kování. Před vstupní stěnou provést okapový chodník z betonových dlaždic 50/50cm.</t>
  </si>
  <si>
    <t>! ! !Pro nacenění doporučuji obhlídku stavby! ! !</t>
  </si>
  <si>
    <t>Rekapitulace dílů</t>
  </si>
  <si>
    <t>Typ dílu</t>
  </si>
  <si>
    <t>3</t>
  </si>
  <si>
    <t>Svislé a kompletní konstrukce</t>
  </si>
  <si>
    <t>Vodorovné konstrukce</t>
  </si>
  <si>
    <t>61</t>
  </si>
  <si>
    <t>Úpravy povrchů vnitřní</t>
  </si>
  <si>
    <t>63</t>
  </si>
  <si>
    <t>Podlahy a podlahové konstrukce</t>
  </si>
  <si>
    <t>94</t>
  </si>
  <si>
    <t>Lešení a stavební výtahy</t>
  </si>
  <si>
    <t>99</t>
  </si>
  <si>
    <t>Staveništní přesun hmot</t>
  </si>
  <si>
    <t>712</t>
  </si>
  <si>
    <t>Povlakové krytiny</t>
  </si>
  <si>
    <t>762</t>
  </si>
  <si>
    <t>Konstrukce tesařské</t>
  </si>
  <si>
    <t>764</t>
  </si>
  <si>
    <t>Konstrukce klempířské</t>
  </si>
  <si>
    <t>765</t>
  </si>
  <si>
    <t>Krytiny tvrdé</t>
  </si>
  <si>
    <t>766</t>
  </si>
  <si>
    <t>Konstrukce truhlářské, okna a dveře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</si>
  <si>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</si>
  <si>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</si>
  <si>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</si>
  <si>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</si>
  <si>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</si>
  <si>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</si>
  <si>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</si>
  <si>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</si>
  <si>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</si>
  <si>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</si>
  <si>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</si>
  <si>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</si>
  <si>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</si>
  <si>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</si>
  <si>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</si>
  <si>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</si>
  <si>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</si>
  <si>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</si>
  <si>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</si>
  <si>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</si>
  <si>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</si>
  <si>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</si>
  <si>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</si>
  <si>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</si>
  <si>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</si>
  <si>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</si>
  <si>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</si>
  <si>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</si>
  <si>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</si>
  <si>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</si>
  <si>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</si>
  <si>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</si>
  <si>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</si>
  <si>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</si>
  <si>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311231114R00</t>
  </si>
  <si>
    <t>Zdivo nosné z cihel a tvarovek pálených pod omítku z cihel plných, 290x140x65 mm, P 15, na maltu MVC 2,5</t>
  </si>
  <si>
    <t>m3</t>
  </si>
  <si>
    <t>801-1</t>
  </si>
  <si>
    <t>RTS 25/ I</t>
  </si>
  <si>
    <t>Práce</t>
  </si>
  <si>
    <t>Běžná</t>
  </si>
  <si>
    <t>POL1_</t>
  </si>
  <si>
    <t>Včetně pomocného lešení o výšce podlahy do 1,90 m a pro zatížení do 1,5 kPa.</t>
  </si>
  <si>
    <t>POP</t>
  </si>
  <si>
    <t>Doplnění zdiva CPP : 14*3,4*0,15*0,15</t>
  </si>
  <si>
    <t>VV</t>
  </si>
  <si>
    <t>417388142R00</t>
  </si>
  <si>
    <t>Ztužující věnce pro vnitřní zdivo z cihel a tvárnic pálených tloušťka zdiva 145 mm, tloušťka stropu 210 mm</t>
  </si>
  <si>
    <t>m</t>
  </si>
  <si>
    <t>z betonářské výztuže a betonu C 20/25</t>
  </si>
  <si>
    <t>SPI</t>
  </si>
  <si>
    <t>612421121R00</t>
  </si>
  <si>
    <t>Oprava vnitřních vápenných omítek stěn v množství opravované plochy do 5 %, hladkých</t>
  </si>
  <si>
    <t>m2</t>
  </si>
  <si>
    <t>801-4</t>
  </si>
  <si>
    <t>3,4*2,5*14+20*2,15+20*2,9</t>
  </si>
  <si>
    <t>632921911R00</t>
  </si>
  <si>
    <t>Dlažba vnitřní nebo vnější při objektu z dlaždic betonových betonových kladených do písku  se zalitím spár na celou výšku cementovou maltou pro spárování   o tloušťce dlaždic 40 mm</t>
  </si>
  <si>
    <t>vodorovná nebo ve spádu do 15° od vodorovné roviny</t>
  </si>
  <si>
    <t>Včetně dodávky dlaždic.</t>
  </si>
  <si>
    <t>639571110R00</t>
  </si>
  <si>
    <t>Podklad pod okapových chodník ze štěrku tl. 100 mm</t>
  </si>
  <si>
    <t>bez obrubníku</t>
  </si>
  <si>
    <t>941955002R00</t>
  </si>
  <si>
    <t>Lešení lehké pracovní pomocné pomocné, o výšce lešeňové podlahy přes 1,2 do 1,9 m</t>
  </si>
  <si>
    <t>800-3</t>
  </si>
  <si>
    <t>999281145R00</t>
  </si>
  <si>
    <t>Přesun hmot pro opravy a údržbu objektů pro opravy a údržbu dosavadních objektů včetně vnějších plášťů  výšky do 6 m, nošením</t>
  </si>
  <si>
    <t>t</t>
  </si>
  <si>
    <t>Přesun hmot</t>
  </si>
  <si>
    <t>POL7_</t>
  </si>
  <si>
    <t>oborů 801, 803, 811 a 812</t>
  </si>
  <si>
    <t>712400831RT3</t>
  </si>
  <si>
    <t>Odstranění povlakové krytiny a mechu na střechách šikmých přes 10 do 30° povlakové krytiny jednovrstvé, z ploch jednotlivě přes 20 m</t>
  </si>
  <si>
    <t>800-711</t>
  </si>
  <si>
    <t>762332120R00</t>
  </si>
  <si>
    <t>Vázané konstrukce krovů montáž  střech pultových, sedlových, valbových, stanových čtvercového nebo obdélníkového půdorysu z řeziva, průřezové plochy přes 120 do 224 cm2</t>
  </si>
  <si>
    <t>800-762</t>
  </si>
  <si>
    <t>762332120RT2</t>
  </si>
  <si>
    <t>Vázané konstrukce krovů s dodávkou řeziva  střech pultových, sedlových, valbových, stanových čtvercového nebo obdélníkového půdorysu z řeziva, hranoly 12/14 cm</t>
  </si>
  <si>
    <t>762332120RT3</t>
  </si>
  <si>
    <t>Vázané konstrukce krovů s dodávkou řeziva  střech pultových, sedlových, valbových, stanových čtvercového nebo obdélníkového půdorysu z řeziva, hranoly 14/16 cm</t>
  </si>
  <si>
    <t>762331811R00</t>
  </si>
  <si>
    <t>Demontáž vázaných konstrukcí krovů z hranolů, hranolků, fošen, průřezové plochy do 120 cm2</t>
  </si>
  <si>
    <t>762341210RT2</t>
  </si>
  <si>
    <t>Montáž bednění střech rovných o sklonu do 60° z prken hrubých na sraz tloušťky do 32 mm včetně vyřezání otvorů , včetně dodávky prken tloušťky 24 mm</t>
  </si>
  <si>
    <t>762342203RT2</t>
  </si>
  <si>
    <t>Montáž laťování střech o sklonu do 60° při vzdálenost latí přes 220 do 360 mm, včetně dodávky latí 30/50 mm</t>
  </si>
  <si>
    <t>762341811R00</t>
  </si>
  <si>
    <t>Demontáž bednění a laťování bednění střech rovných, obloukových, o sklonu do 60 stupňů včetně všech nadstřešních konstrukcí z prken hrubých</t>
  </si>
  <si>
    <t>762795000R00</t>
  </si>
  <si>
    <t>Spojovací a ochranné prostředky hřebíky, svory, fiksační prkna, impregnace</t>
  </si>
  <si>
    <t>60511100R</t>
  </si>
  <si>
    <t>Fošna dřevina: jehličnatá; jakost: I</t>
  </si>
  <si>
    <t>SPCM</t>
  </si>
  <si>
    <t>Specifikace</t>
  </si>
  <si>
    <t>POL3_</t>
  </si>
  <si>
    <t>99*0,1*0,16</t>
  </si>
  <si>
    <t>764901101RT1</t>
  </si>
  <si>
    <t xml:space="preserve">Krytina z taškových tabulí osazených na dřevo, z pozinkovaného plechu s povrchem z polyesteru tl. 0,5 mm, sklon střechy do 30°, dodávka a montáž </t>
  </si>
  <si>
    <t>800-764</t>
  </si>
  <si>
    <t>s úpravou krytiny u okapů, prostupů a výčnělků</t>
  </si>
  <si>
    <t>včetně spodního těsnění a spojovacích prostředků.</t>
  </si>
  <si>
    <t>764819213R00</t>
  </si>
  <si>
    <t>Odpadní trouby kruhové, průměr 120 mm, z lakovaného pozinkovaného plechu,  , dodávka a montáž</t>
  </si>
  <si>
    <t>včetně kolena, objímky, spojovacího materiálu a zednické výpomoci.</t>
  </si>
  <si>
    <t>764815212R00</t>
  </si>
  <si>
    <t>Žlaby podokapní půlkruhové, z lakovaného pozinkovaného plechu, rš 330 mm, dodávka a montáž</t>
  </si>
  <si>
    <t>včetně háků, čel, rohů, rovných hrdel a dilatací</t>
  </si>
  <si>
    <t>včetně háku, čela a spojky.</t>
  </si>
  <si>
    <t>764815812R00</t>
  </si>
  <si>
    <t>Ostatní prvky ke žlabům a odpadním troubám kotlík žlabový oválného tvaru o rozměru 330/120 mm, z lakovaného pozinkovaného plechu,  , dodávka a montáž</t>
  </si>
  <si>
    <t>kus</t>
  </si>
  <si>
    <t>765901103R00</t>
  </si>
  <si>
    <t xml:space="preserve">Fólie parotěsné, difúzní a vodotěsné Fólie podstřešní difuzní na krokve,  </t>
  </si>
  <si>
    <t>800-765</t>
  </si>
  <si>
    <t>Dodávka a montáž hydroizolační fólie včetně spojovacích prostředků.</t>
  </si>
  <si>
    <t>766661911R00</t>
  </si>
  <si>
    <t>Oprava dveřních křídel kompletizovaných, bez výměny dílčích prvků nebo kování</t>
  </si>
  <si>
    <t>800-766</t>
  </si>
  <si>
    <t>979081111RT2</t>
  </si>
  <si>
    <t>Odvoz suti a vybouraných hmot na skládku do 1 km</t>
  </si>
  <si>
    <t>801-3</t>
  </si>
  <si>
    <t>Přesun suti</t>
  </si>
  <si>
    <t>POL8_</t>
  </si>
  <si>
    <t>Včetně naložení na dopravní prostředek a složení na skládku, bez poplatku za skládku.</t>
  </si>
  <si>
    <t>979081121RT2</t>
  </si>
  <si>
    <t>Odvoz suti a vybouraných hmot na skládku příplatek za každý další 1 km</t>
  </si>
  <si>
    <t>979082111R00</t>
  </si>
  <si>
    <t>Vnitrostaveništní doprava suti a vybouraných hmot do 10 m</t>
  </si>
  <si>
    <t>979990121R00</t>
  </si>
  <si>
    <t>Poplatek za uložení, asfaltové pásy,  , skupina 17 03 02 z Katalogu odpadů</t>
  </si>
  <si>
    <t>SUM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</si>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</sst>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49" fontId="8" fillId="0" borderId="6" xfId="0" applyNumberFormat="1" applyFont="1" applyBorder="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5" fontId="19" fillId="0" borderId="0" xfId="0" quotePrefix="1" applyNumberFormat="1" applyFont="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32</xdr:row>
      <xdr:rowOff>438150</xdr:rowOff>
    </xdr:from>
    <xdr:to>
      <xdr:col>10</xdr:col>
      <xdr:colOff>0</xdr:colOff>
      <xdr:row>46</xdr:row>
      <xdr:rowOff>154067</xdr:rowOff>
    </xdr:to>
    <xdr:pic>
      <xdr:nvPicPr>
        <xdr:cNvPr id="3" name="Obrázek 2">
          <a:extLst>
            <a:ext uri="{FF2B5EF4-FFF2-40B4-BE49-F238E27FC236}">
              <a16:creationId xmlns:a16="http://schemas.microsoft.com/office/drawing/2014/main" id="{517F6C7D-B075-82F3-E2E9-2243D7765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8886825"/>
          <a:ext cx="1990725" cy="13732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3" t="s">
        <v>39</v>
      </c>
      <c r="B2" s="193"/>
      <c r="C2" s="193"/>
      <c r="D2" s="193"/>
      <c r="E2" s="193"/>
      <c r="F2" s="193"/>
      <c r="G2" s="193"/>
    </row>
  </sheetData>
  <sheetProtection algorithmName="SHA-512" hashValue="/GxajesAiAQGODaEKFZrRtyOXhD/OwalmQvZK0X6Mc5c4mxe7pYCxaIW1P4XBOBtWXfplcXUVseQrwMsG9cg9Q==" saltValue="tL2HtfCvKXCnJhiRxLfPb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72"/>
  <sheetViews>
    <sheetView showGridLines="0" tabSelected="1" topLeftCell="B14" zoomScaleNormal="100" zoomScaleSheetLayoutView="75" workbookViewId="0">
      <selection activeCell="L35" sqref="L35"/>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30" t="s">
        <v>41</v>
      </c>
      <c r="C1" s="231"/>
      <c r="D1" s="231"/>
      <c r="E1" s="231"/>
      <c r="F1" s="231"/>
      <c r="G1" s="231"/>
      <c r="H1" s="231"/>
      <c r="I1" s="231"/>
      <c r="J1" s="232"/>
    </row>
    <row r="2" spans="1:15" ht="36" customHeight="1" x14ac:dyDescent="0.2">
      <c r="A2" s="2"/>
      <c r="B2" s="78" t="s">
        <v>22</v>
      </c>
      <c r="C2" s="79"/>
      <c r="D2" s="80" t="s">
        <v>50</v>
      </c>
      <c r="E2" s="236" t="s">
        <v>51</v>
      </c>
      <c r="F2" s="237"/>
      <c r="G2" s="237"/>
      <c r="H2" s="237"/>
      <c r="I2" s="237"/>
      <c r="J2" s="238"/>
      <c r="O2" s="1"/>
    </row>
    <row r="3" spans="1:15" ht="27" customHeight="1" x14ac:dyDescent="0.2">
      <c r="A3" s="2"/>
      <c r="B3" s="81" t="s">
        <v>47</v>
      </c>
      <c r="C3" s="79"/>
      <c r="D3" s="82" t="s">
        <v>45</v>
      </c>
      <c r="E3" s="239" t="s">
        <v>46</v>
      </c>
      <c r="F3" s="240"/>
      <c r="G3" s="240"/>
      <c r="H3" s="240"/>
      <c r="I3" s="240"/>
      <c r="J3" s="241"/>
    </row>
    <row r="4" spans="1:15" ht="23.25" customHeight="1" x14ac:dyDescent="0.2">
      <c r="A4" s="76">
        <v>910</v>
      </c>
      <c r="B4" s="83" t="s">
        <v>48</v>
      </c>
      <c r="C4" s="84"/>
      <c r="D4" s="85" t="s">
        <v>43</v>
      </c>
      <c r="E4" s="219" t="s">
        <v>44</v>
      </c>
      <c r="F4" s="220"/>
      <c r="G4" s="220"/>
      <c r="H4" s="220"/>
      <c r="I4" s="220"/>
      <c r="J4" s="221"/>
    </row>
    <row r="5" spans="1:15" ht="24" customHeight="1" x14ac:dyDescent="0.2">
      <c r="A5" s="2"/>
      <c r="B5" s="31" t="s">
        <v>42</v>
      </c>
      <c r="D5" s="224" t="s">
        <v>51</v>
      </c>
      <c r="E5" s="225"/>
      <c r="F5" s="225"/>
      <c r="G5" s="225"/>
      <c r="H5" s="18" t="s">
        <v>40</v>
      </c>
      <c r="I5" s="86" t="s">
        <v>55</v>
      </c>
      <c r="J5" s="8"/>
    </row>
    <row r="6" spans="1:15" ht="15.75" customHeight="1" x14ac:dyDescent="0.2">
      <c r="A6" s="2"/>
      <c r="B6" s="28"/>
      <c r="C6" s="55"/>
      <c r="D6" s="226" t="s">
        <v>52</v>
      </c>
      <c r="E6" s="227"/>
      <c r="F6" s="227"/>
      <c r="G6" s="227"/>
      <c r="H6" s="18" t="s">
        <v>34</v>
      </c>
      <c r="I6" s="86" t="s">
        <v>56</v>
      </c>
      <c r="J6" s="8"/>
    </row>
    <row r="7" spans="1:15" ht="15.75" customHeight="1" x14ac:dyDescent="0.2">
      <c r="A7" s="2"/>
      <c r="B7" s="29"/>
      <c r="C7" s="56"/>
      <c r="D7" s="77" t="s">
        <v>54</v>
      </c>
      <c r="E7" s="228" t="s">
        <v>53</v>
      </c>
      <c r="F7" s="229"/>
      <c r="G7" s="229"/>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3"/>
      <c r="E11" s="243"/>
      <c r="F11" s="243"/>
      <c r="G11" s="243"/>
      <c r="H11" s="18" t="s">
        <v>40</v>
      </c>
      <c r="I11" s="87"/>
      <c r="J11" s="8"/>
    </row>
    <row r="12" spans="1:15" ht="15.75" customHeight="1" x14ac:dyDescent="0.2">
      <c r="A12" s="2"/>
      <c r="B12" s="28"/>
      <c r="C12" s="55"/>
      <c r="D12" s="218"/>
      <c r="E12" s="218"/>
      <c r="F12" s="218"/>
      <c r="G12" s="218"/>
      <c r="H12" s="18" t="s">
        <v>34</v>
      </c>
      <c r="I12" s="87"/>
      <c r="J12" s="8"/>
    </row>
    <row r="13" spans="1:15" ht="15.75" customHeight="1" x14ac:dyDescent="0.2">
      <c r="A13" s="2"/>
      <c r="B13" s="29"/>
      <c r="C13" s="56"/>
      <c r="D13" s="88"/>
      <c r="E13" s="222"/>
      <c r="F13" s="223"/>
      <c r="G13" s="223"/>
      <c r="H13" s="19"/>
      <c r="I13" s="23"/>
      <c r="J13" s="34"/>
    </row>
    <row r="14" spans="1:15" ht="24" customHeight="1" x14ac:dyDescent="0.2">
      <c r="A14" s="2"/>
      <c r="B14" s="43" t="s">
        <v>21</v>
      </c>
      <c r="C14" s="58"/>
      <c r="D14" s="59" t="s">
        <v>49</v>
      </c>
      <c r="E14" s="60"/>
      <c r="F14" s="44"/>
      <c r="G14" s="44"/>
      <c r="H14" s="45"/>
      <c r="I14" s="44"/>
      <c r="J14" s="46"/>
    </row>
    <row r="15" spans="1:15" ht="32.25" customHeight="1" x14ac:dyDescent="0.2">
      <c r="A15" s="2"/>
      <c r="B15" s="35" t="s">
        <v>32</v>
      </c>
      <c r="C15" s="61"/>
      <c r="D15" s="54"/>
      <c r="E15" s="242"/>
      <c r="F15" s="242"/>
      <c r="G15" s="244"/>
      <c r="H15" s="244"/>
      <c r="I15" s="244" t="s">
        <v>29</v>
      </c>
      <c r="J15" s="245"/>
    </row>
    <row r="16" spans="1:15" ht="23.25" customHeight="1" x14ac:dyDescent="0.2">
      <c r="A16" s="142" t="s">
        <v>24</v>
      </c>
      <c r="B16" s="38" t="s">
        <v>24</v>
      </c>
      <c r="C16" s="62"/>
      <c r="D16" s="63"/>
      <c r="E16" s="207"/>
      <c r="F16" s="208"/>
      <c r="G16" s="207"/>
      <c r="H16" s="208"/>
      <c r="I16" s="207">
        <f>SUMIF(F57:F68,A16,I57:I68)+SUMIF(F57:F68,"PSU",I57:I68)</f>
        <v>0</v>
      </c>
      <c r="J16" s="209"/>
    </row>
    <row r="17" spans="1:10" ht="23.25" customHeight="1" x14ac:dyDescent="0.2">
      <c r="A17" s="142" t="s">
        <v>25</v>
      </c>
      <c r="B17" s="38" t="s">
        <v>25</v>
      </c>
      <c r="C17" s="62"/>
      <c r="D17" s="63"/>
      <c r="E17" s="207"/>
      <c r="F17" s="208"/>
      <c r="G17" s="207"/>
      <c r="H17" s="208"/>
      <c r="I17" s="207">
        <f>SUMIF(F57:F68,A17,I57:I68)</f>
        <v>0</v>
      </c>
      <c r="J17" s="209"/>
    </row>
    <row r="18" spans="1:10" ht="23.25" customHeight="1" x14ac:dyDescent="0.2">
      <c r="A18" s="142" t="s">
        <v>26</v>
      </c>
      <c r="B18" s="38" t="s">
        <v>26</v>
      </c>
      <c r="C18" s="62"/>
      <c r="D18" s="63"/>
      <c r="E18" s="207"/>
      <c r="F18" s="208"/>
      <c r="G18" s="207"/>
      <c r="H18" s="208"/>
      <c r="I18" s="207">
        <f>SUMIF(F57:F68,A18,I57:I68)</f>
        <v>0</v>
      </c>
      <c r="J18" s="209"/>
    </row>
    <row r="19" spans="1:10" ht="23.25" customHeight="1" x14ac:dyDescent="0.2">
      <c r="A19" s="142" t="s">
        <v>98</v>
      </c>
      <c r="B19" s="38" t="s">
        <v>27</v>
      </c>
      <c r="C19" s="62"/>
      <c r="D19" s="63"/>
      <c r="E19" s="207"/>
      <c r="F19" s="208"/>
      <c r="G19" s="207"/>
      <c r="H19" s="208"/>
      <c r="I19" s="207">
        <f>SUMIF(F57:F68,A19,I57:I68)</f>
        <v>0</v>
      </c>
      <c r="J19" s="209"/>
    </row>
    <row r="20" spans="1:10" ht="23.25" customHeight="1" x14ac:dyDescent="0.2">
      <c r="A20" s="142" t="s">
        <v>99</v>
      </c>
      <c r="B20" s="38" t="s">
        <v>28</v>
      </c>
      <c r="C20" s="62"/>
      <c r="D20" s="63"/>
      <c r="E20" s="207"/>
      <c r="F20" s="208"/>
      <c r="G20" s="207"/>
      <c r="H20" s="208"/>
      <c r="I20" s="207">
        <f>SUMIF(F57:F68,A20,I57:I68)</f>
        <v>0</v>
      </c>
      <c r="J20" s="209"/>
    </row>
    <row r="21" spans="1:10" ht="23.25" customHeight="1" x14ac:dyDescent="0.2">
      <c r="A21" s="2"/>
      <c r="B21" s="48" t="s">
        <v>29</v>
      </c>
      <c r="C21" s="64"/>
      <c r="D21" s="65"/>
      <c r="E21" s="210"/>
      <c r="F21" s="246"/>
      <c r="G21" s="210"/>
      <c r="H21" s="246"/>
      <c r="I21" s="210">
        <f>SUM(I16:J20)</f>
        <v>0</v>
      </c>
      <c r="J21" s="211"/>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205">
        <f>ZakladDPHSniVypocet</f>
        <v>0</v>
      </c>
      <c r="H23" s="206"/>
      <c r="I23" s="206"/>
      <c r="J23" s="40" t="str">
        <f t="shared" ref="J23:J28" si="0">Mena</f>
        <v>CZK</v>
      </c>
    </row>
    <row r="24" spans="1:10" ht="23.25" customHeight="1" x14ac:dyDescent="0.2">
      <c r="A24" s="2">
        <f>(A23-INT(A23))*100</f>
        <v>0</v>
      </c>
      <c r="B24" s="38" t="s">
        <v>13</v>
      </c>
      <c r="C24" s="62"/>
      <c r="D24" s="63"/>
      <c r="E24" s="67">
        <f>SazbaDPH1</f>
        <v>12</v>
      </c>
      <c r="F24" s="39" t="s">
        <v>0</v>
      </c>
      <c r="G24" s="203">
        <f>A23</f>
        <v>0</v>
      </c>
      <c r="H24" s="204"/>
      <c r="I24" s="204"/>
      <c r="J24" s="40" t="str">
        <f t="shared" si="0"/>
        <v>CZK</v>
      </c>
    </row>
    <row r="25" spans="1:10" ht="23.25" customHeight="1" x14ac:dyDescent="0.2">
      <c r="A25" s="2">
        <f>ZakladDPHZakl*SazbaDPH2/100</f>
        <v>0</v>
      </c>
      <c r="B25" s="38" t="s">
        <v>14</v>
      </c>
      <c r="C25" s="62"/>
      <c r="D25" s="63"/>
      <c r="E25" s="67">
        <v>21</v>
      </c>
      <c r="F25" s="39" t="s">
        <v>0</v>
      </c>
      <c r="G25" s="205">
        <f>ZakladDPHZaklVypocet</f>
        <v>0</v>
      </c>
      <c r="H25" s="206"/>
      <c r="I25" s="206"/>
      <c r="J25" s="40" t="str">
        <f t="shared" si="0"/>
        <v>CZK</v>
      </c>
    </row>
    <row r="26" spans="1:10" ht="23.25" customHeight="1" x14ac:dyDescent="0.2">
      <c r="A26" s="2">
        <f>(A25-INT(A25))*100</f>
        <v>0</v>
      </c>
      <c r="B26" s="32" t="s">
        <v>15</v>
      </c>
      <c r="C26" s="68"/>
      <c r="D26" s="54"/>
      <c r="E26" s="69">
        <f>SazbaDPH2</f>
        <v>21</v>
      </c>
      <c r="F26" s="30" t="s">
        <v>0</v>
      </c>
      <c r="G26" s="233">
        <f>A25</f>
        <v>0</v>
      </c>
      <c r="H26" s="234"/>
      <c r="I26" s="234"/>
      <c r="J26" s="37" t="str">
        <f t="shared" si="0"/>
        <v>CZK</v>
      </c>
    </row>
    <row r="27" spans="1:10" ht="23.25" customHeight="1" thickBot="1" x14ac:dyDescent="0.25">
      <c r="A27" s="2">
        <f>ZakladDPHSni+DPHSni+ZakladDPHZakl+DPHZakl</f>
        <v>0</v>
      </c>
      <c r="B27" s="31" t="s">
        <v>4</v>
      </c>
      <c r="C27" s="70"/>
      <c r="D27" s="71"/>
      <c r="E27" s="70"/>
      <c r="F27" s="16"/>
      <c r="G27" s="235">
        <f>CenaCelkem-(ZakladDPHSni+DPHSni+ZakladDPHZakl+DPHZakl)</f>
        <v>0</v>
      </c>
      <c r="H27" s="235"/>
      <c r="I27" s="235"/>
      <c r="J27" s="41" t="str">
        <f t="shared" si="0"/>
        <v>CZK</v>
      </c>
    </row>
    <row r="28" spans="1:10" ht="27.75" hidden="1" customHeight="1" thickBot="1" x14ac:dyDescent="0.25">
      <c r="A28" s="2"/>
      <c r="B28" s="114" t="s">
        <v>23</v>
      </c>
      <c r="C28" s="115"/>
      <c r="D28" s="115"/>
      <c r="E28" s="116"/>
      <c r="F28" s="117"/>
      <c r="G28" s="213">
        <f>ZakladDPHSniVypocet+ZakladDPHZaklVypocet</f>
        <v>0</v>
      </c>
      <c r="H28" s="213"/>
      <c r="I28" s="213"/>
      <c r="J28" s="118" t="str">
        <f t="shared" si="0"/>
        <v>CZK</v>
      </c>
    </row>
    <row r="29" spans="1:10" ht="27.75" customHeight="1" thickBot="1" x14ac:dyDescent="0.25">
      <c r="A29" s="2">
        <f>(A27-INT(A27))*100</f>
        <v>0</v>
      </c>
      <c r="B29" s="114" t="s">
        <v>35</v>
      </c>
      <c r="C29" s="119"/>
      <c r="D29" s="119"/>
      <c r="E29" s="119"/>
      <c r="F29" s="120"/>
      <c r="G29" s="212">
        <f>A27</f>
        <v>0</v>
      </c>
      <c r="H29" s="212"/>
      <c r="I29" s="212"/>
      <c r="J29" s="121" t="s">
        <v>61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57</v>
      </c>
      <c r="I32" s="26"/>
      <c r="J32" s="9"/>
    </row>
    <row r="33" spans="1:52" ht="47.25" customHeight="1" x14ac:dyDescent="0.2">
      <c r="A33" s="2"/>
      <c r="B33" s="2"/>
      <c r="J33" s="9"/>
    </row>
    <row r="34" spans="1:52" s="21" customFormat="1" ht="18.75" customHeight="1" x14ac:dyDescent="0.2">
      <c r="A34" s="20"/>
      <c r="B34" s="20"/>
      <c r="C34" s="74"/>
      <c r="D34" s="214"/>
      <c r="E34" s="215"/>
      <c r="G34" s="216"/>
      <c r="H34" s="217"/>
      <c r="I34" s="217"/>
      <c r="J34" s="25"/>
    </row>
    <row r="35" spans="1:52" ht="12.75" customHeight="1" x14ac:dyDescent="0.2">
      <c r="A35" s="2"/>
      <c r="B35" s="2"/>
      <c r="D35" s="202" t="s">
        <v>2</v>
      </c>
      <c r="E35" s="202"/>
      <c r="H35" s="10" t="s">
        <v>3</v>
      </c>
      <c r="J35" s="9"/>
    </row>
    <row r="36" spans="1:52" ht="13.5" customHeight="1" thickBot="1" x14ac:dyDescent="0.25">
      <c r="A36" s="11"/>
      <c r="B36" s="11"/>
      <c r="C36" s="75"/>
      <c r="D36" s="75"/>
      <c r="E36" s="75"/>
      <c r="F36" s="12"/>
      <c r="G36" s="12"/>
      <c r="H36" s="12"/>
      <c r="I36" s="12"/>
      <c r="J36" s="13"/>
    </row>
    <row r="37" spans="1:52" ht="27" hidden="1" customHeight="1" x14ac:dyDescent="0.2">
      <c r="B37" s="91" t="s">
        <v>16</v>
      </c>
      <c r="C37" s="92"/>
      <c r="D37" s="92"/>
      <c r="E37" s="92"/>
      <c r="F37" s="93"/>
      <c r="G37" s="93"/>
      <c r="H37" s="93"/>
      <c r="I37" s="93"/>
      <c r="J37" s="94"/>
    </row>
    <row r="38" spans="1:52" ht="25.5" hidden="1" customHeight="1" x14ac:dyDescent="0.2">
      <c r="A38" s="90" t="s">
        <v>37</v>
      </c>
      <c r="B38" s="95" t="s">
        <v>17</v>
      </c>
      <c r="C38" s="96" t="s">
        <v>5</v>
      </c>
      <c r="D38" s="96"/>
      <c r="E38" s="96"/>
      <c r="F38" s="97" t="str">
        <f>B23</f>
        <v>Základ pro sníženou DPH</v>
      </c>
      <c r="G38" s="97" t="str">
        <f>B25</f>
        <v>Základ pro základní DPH</v>
      </c>
      <c r="H38" s="98" t="s">
        <v>18</v>
      </c>
      <c r="I38" s="98" t="s">
        <v>1</v>
      </c>
      <c r="J38" s="99" t="s">
        <v>0</v>
      </c>
    </row>
    <row r="39" spans="1:52" ht="25.5" hidden="1" customHeight="1" x14ac:dyDescent="0.2">
      <c r="A39" s="90">
        <v>1</v>
      </c>
      <c r="B39" s="100" t="s">
        <v>58</v>
      </c>
      <c r="C39" s="197"/>
      <c r="D39" s="197"/>
      <c r="E39" s="197"/>
      <c r="F39" s="101">
        <f>'4 1 Pol'!AE64</f>
        <v>0</v>
      </c>
      <c r="G39" s="102">
        <f>'4 1 Pol'!AF64</f>
        <v>0</v>
      </c>
      <c r="H39" s="103">
        <f>(F39*SazbaDPH1/100)+(G39*SazbaDPH2/100)</f>
        <v>0</v>
      </c>
      <c r="I39" s="103">
        <f>F39+G39+H39</f>
        <v>0</v>
      </c>
      <c r="J39" s="104" t="str">
        <f>IF(_xlfn.SINGLE(CenaCelkemVypocet)=0,"",I39/_xlfn.SINGLE(CenaCelkemVypocet)*100)</f>
        <v/>
      </c>
    </row>
    <row r="40" spans="1:52" ht="25.5" hidden="1" customHeight="1" x14ac:dyDescent="0.2">
      <c r="A40" s="90">
        <v>2</v>
      </c>
      <c r="B40" s="105"/>
      <c r="C40" s="198" t="s">
        <v>59</v>
      </c>
      <c r="D40" s="198"/>
      <c r="E40" s="198"/>
      <c r="F40" s="106"/>
      <c r="G40" s="107"/>
      <c r="H40" s="107">
        <f>(F40*SazbaDPH1/100)+(G40*SazbaDPH2/100)</f>
        <v>0</v>
      </c>
      <c r="I40" s="107"/>
      <c r="J40" s="108"/>
    </row>
    <row r="41" spans="1:52" ht="25.5" hidden="1" customHeight="1" x14ac:dyDescent="0.2">
      <c r="A41" s="90">
        <v>2</v>
      </c>
      <c r="B41" s="105" t="s">
        <v>45</v>
      </c>
      <c r="C41" s="198" t="s">
        <v>46</v>
      </c>
      <c r="D41" s="198"/>
      <c r="E41" s="198"/>
      <c r="F41" s="106">
        <f>'4 1 Pol'!AE64</f>
        <v>0</v>
      </c>
      <c r="G41" s="107">
        <f>'4 1 Pol'!AF64</f>
        <v>0</v>
      </c>
      <c r="H41" s="107">
        <f>(F41*SazbaDPH1/100)+(G41*SazbaDPH2/100)</f>
        <v>0</v>
      </c>
      <c r="I41" s="107">
        <f>F41+G41+H41</f>
        <v>0</v>
      </c>
      <c r="J41" s="108" t="str">
        <f>IF(_xlfn.SINGLE(CenaCelkemVypocet)=0,"",I41/_xlfn.SINGLE(CenaCelkemVypocet)*100)</f>
        <v/>
      </c>
    </row>
    <row r="42" spans="1:52" ht="25.5" hidden="1" customHeight="1" x14ac:dyDescent="0.2">
      <c r="A42" s="90">
        <v>3</v>
      </c>
      <c r="B42" s="109" t="s">
        <v>43</v>
      </c>
      <c r="C42" s="197" t="s">
        <v>44</v>
      </c>
      <c r="D42" s="197"/>
      <c r="E42" s="197"/>
      <c r="F42" s="110">
        <f>'4 1 Pol'!AE64</f>
        <v>0</v>
      </c>
      <c r="G42" s="103">
        <f>'4 1 Pol'!AF64</f>
        <v>0</v>
      </c>
      <c r="H42" s="103">
        <f>(F42*SazbaDPH1/100)+(G42*SazbaDPH2/100)</f>
        <v>0</v>
      </c>
      <c r="I42" s="103">
        <f>F42+G42+H42</f>
        <v>0</v>
      </c>
      <c r="J42" s="104" t="str">
        <f>IF(_xlfn.SINGLE(CenaCelkemVypocet)=0,"",I42/_xlfn.SINGLE(CenaCelkemVypocet)*100)</f>
        <v/>
      </c>
    </row>
    <row r="43" spans="1:52" ht="25.5" hidden="1" customHeight="1" x14ac:dyDescent="0.2">
      <c r="A43" s="90"/>
      <c r="B43" s="199" t="s">
        <v>60</v>
      </c>
      <c r="C43" s="200"/>
      <c r="D43" s="200"/>
      <c r="E43" s="201"/>
      <c r="F43" s="111">
        <f>SUMIF(A39:A42,"=1",F39:F42)</f>
        <v>0</v>
      </c>
      <c r="G43" s="112">
        <f>SUMIF(A39:A42,"=1",G39:G42)</f>
        <v>0</v>
      </c>
      <c r="H43" s="112">
        <f>SUMIF(A39:A42,"=1",H39:H42)</f>
        <v>0</v>
      </c>
      <c r="I43" s="112">
        <f>SUMIF(A39:A42,"=1",I39:I42)</f>
        <v>0</v>
      </c>
      <c r="J43" s="113">
        <f>SUMIF(A39:A42,"=1",J39:J42)</f>
        <v>0</v>
      </c>
    </row>
    <row r="45" spans="1:52" x14ac:dyDescent="0.2">
      <c r="A45" t="s">
        <v>62</v>
      </c>
      <c r="B45" t="s">
        <v>63</v>
      </c>
    </row>
    <row r="46" spans="1:52" x14ac:dyDescent="0.2">
      <c r="A46" t="s">
        <v>64</v>
      </c>
      <c r="B46" t="s">
        <v>65</v>
      </c>
    </row>
    <row r="47" spans="1:52" x14ac:dyDescent="0.2">
      <c r="A47" t="s">
        <v>66</v>
      </c>
      <c r="B47" t="s">
        <v>67</v>
      </c>
    </row>
    <row r="48" spans="1:52" ht="63.75" x14ac:dyDescent="0.2">
      <c r="B48" s="196" t="s">
        <v>68</v>
      </c>
      <c r="C48" s="196"/>
      <c r="D48" s="196"/>
      <c r="E48" s="196"/>
      <c r="F48" s="196"/>
      <c r="G48" s="196"/>
      <c r="H48" s="196"/>
      <c r="I48" s="196"/>
      <c r="J48" s="196"/>
      <c r="AZ48" s="122" t="str">
        <f>B48</f>
        <v>Budova byla postavena v roce 1965. Zdivo z cihek plných, část plynosilikátové tvárnice. Krov dřevěný, klasický, střecha pultová se sklonem cca 20 stupňů. Krytina asfaltové pásy, omítky vcm hrubá zatřená. Dveře dřevěné svlakové, velikost 77/170 na petlici, okna dřevěná neotevíravá, jednoduše zasklená. Rozměry budovy 20 x 3,85m. Výška vstupní stěny 3,1m, výška pozenice cca 2,15m. Budova je rozdělena příčkami na 6 samostatných prostor. V budově nejsou žádné sítě.</v>
      </c>
    </row>
    <row r="49" spans="1:52" x14ac:dyDescent="0.2">
      <c r="B49" s="196" t="s">
        <v>69</v>
      </c>
      <c r="C49" s="196"/>
      <c r="D49" s="196"/>
      <c r="E49" s="196"/>
      <c r="F49" s="196"/>
      <c r="G49" s="196"/>
      <c r="H49" s="196"/>
      <c r="I49" s="196"/>
      <c r="J49" s="196"/>
      <c r="AZ49" s="122" t="str">
        <f>B49</f>
        <v>Stav objektu je silně neudržovaný, střecha na několika místech propadlá.</v>
      </c>
    </row>
    <row r="50" spans="1:52" ht="76.5" x14ac:dyDescent="0.2">
      <c r="B50" s="196" t="s">
        <v>70</v>
      </c>
      <c r="C50" s="196"/>
      <c r="D50" s="196"/>
      <c r="E50" s="196"/>
      <c r="F50" s="196"/>
      <c r="G50" s="196"/>
      <c r="H50" s="196"/>
      <c r="I50" s="196"/>
      <c r="J50" s="196"/>
      <c r="AZ50" s="122" t="str">
        <f>B50</f>
        <v>Popis oprav: ze zadní strany je třeba odstranit náletové dřeviny. Demontáž kompletní střešní konstrukce, provedení ztužujícího věnce pro kotvení pozednice. Montáž nové konstrukce krovu pultové střechy, pobití prkny, krytina plechová, trapézový plech na laťování. Montáž okapních žlabů a dvou svodů. Lokální doplnění zdiva a lokální oprava omítek. Podlaha opět pouze lokální vyspravení betonové mazaniny. Dveře i okna se zachovají, některá okna zasklít, svlakové dveře zkontrolovat tuhost a upevnění kování. Před vstupní stěnou provést okapový chodník z betonových dlaždic 50/50cm.</v>
      </c>
    </row>
    <row r="51" spans="1:52" x14ac:dyDescent="0.2">
      <c r="B51" s="196" t="s">
        <v>71</v>
      </c>
      <c r="C51" s="196"/>
      <c r="D51" s="196"/>
      <c r="E51" s="196"/>
      <c r="F51" s="196"/>
      <c r="G51" s="196"/>
      <c r="H51" s="196"/>
      <c r="I51" s="196"/>
      <c r="J51" s="196"/>
      <c r="AZ51" s="122" t="str">
        <f>B51</f>
        <v>! ! !Pro nacenění doporučuji obhlídku stavby! ! !</v>
      </c>
    </row>
    <row r="54" spans="1:52" ht="15.75" x14ac:dyDescent="0.25">
      <c r="B54" s="123" t="s">
        <v>72</v>
      </c>
    </row>
    <row r="56" spans="1:52" ht="25.5" customHeight="1" x14ac:dyDescent="0.2">
      <c r="A56" s="125"/>
      <c r="B56" s="128" t="s">
        <v>17</v>
      </c>
      <c r="C56" s="128" t="s">
        <v>5</v>
      </c>
      <c r="D56" s="129"/>
      <c r="E56" s="129"/>
      <c r="F56" s="130" t="s">
        <v>73</v>
      </c>
      <c r="G56" s="130"/>
      <c r="H56" s="130"/>
      <c r="I56" s="130" t="s">
        <v>29</v>
      </c>
      <c r="J56" s="130" t="s">
        <v>0</v>
      </c>
    </row>
    <row r="57" spans="1:52" ht="36.75" customHeight="1" x14ac:dyDescent="0.2">
      <c r="A57" s="126"/>
      <c r="B57" s="131" t="s">
        <v>74</v>
      </c>
      <c r="C57" s="194" t="s">
        <v>75</v>
      </c>
      <c r="D57" s="195"/>
      <c r="E57" s="195"/>
      <c r="F57" s="138" t="s">
        <v>24</v>
      </c>
      <c r="G57" s="139"/>
      <c r="H57" s="139"/>
      <c r="I57" s="139">
        <f>'4 1 Pol'!G8</f>
        <v>0</v>
      </c>
      <c r="J57" s="135" t="str">
        <f>IF(I69=0,"",I57/I69*100)</f>
        <v/>
      </c>
    </row>
    <row r="58" spans="1:52" ht="36.75" customHeight="1" x14ac:dyDescent="0.2">
      <c r="A58" s="126"/>
      <c r="B58" s="131" t="s">
        <v>45</v>
      </c>
      <c r="C58" s="194" t="s">
        <v>76</v>
      </c>
      <c r="D58" s="195"/>
      <c r="E58" s="195"/>
      <c r="F58" s="138" t="s">
        <v>24</v>
      </c>
      <c r="G58" s="139"/>
      <c r="H58" s="139"/>
      <c r="I58" s="139">
        <f>'4 1 Pol'!G12</f>
        <v>0</v>
      </c>
      <c r="J58" s="135" t="str">
        <f>IF(I69=0,"",I58/I69*100)</f>
        <v/>
      </c>
    </row>
    <row r="59" spans="1:52" ht="36.75" customHeight="1" x14ac:dyDescent="0.2">
      <c r="A59" s="126"/>
      <c r="B59" s="131" t="s">
        <v>77</v>
      </c>
      <c r="C59" s="194" t="s">
        <v>78</v>
      </c>
      <c r="D59" s="195"/>
      <c r="E59" s="195"/>
      <c r="F59" s="138" t="s">
        <v>24</v>
      </c>
      <c r="G59" s="139"/>
      <c r="H59" s="139"/>
      <c r="I59" s="139">
        <f>'4 1 Pol'!G15</f>
        <v>0</v>
      </c>
      <c r="J59" s="135" t="str">
        <f>IF(I69=0,"",I59/I69*100)</f>
        <v/>
      </c>
    </row>
    <row r="60" spans="1:52" ht="36.75" customHeight="1" x14ac:dyDescent="0.2">
      <c r="A60" s="126"/>
      <c r="B60" s="131" t="s">
        <v>79</v>
      </c>
      <c r="C60" s="194" t="s">
        <v>80</v>
      </c>
      <c r="D60" s="195"/>
      <c r="E60" s="195"/>
      <c r="F60" s="138" t="s">
        <v>24</v>
      </c>
      <c r="G60" s="139"/>
      <c r="H60" s="139"/>
      <c r="I60" s="139">
        <f>'4 1 Pol'!G18</f>
        <v>0</v>
      </c>
      <c r="J60" s="135" t="str">
        <f>IF(I69=0,"",I60/I69*100)</f>
        <v/>
      </c>
    </row>
    <row r="61" spans="1:52" ht="36.75" customHeight="1" x14ac:dyDescent="0.2">
      <c r="A61" s="126"/>
      <c r="B61" s="131" t="s">
        <v>81</v>
      </c>
      <c r="C61" s="194" t="s">
        <v>82</v>
      </c>
      <c r="D61" s="195"/>
      <c r="E61" s="195"/>
      <c r="F61" s="138" t="s">
        <v>24</v>
      </c>
      <c r="G61" s="139"/>
      <c r="H61" s="139"/>
      <c r="I61" s="139">
        <f>'4 1 Pol'!G24</f>
        <v>0</v>
      </c>
      <c r="J61" s="135" t="str">
        <f>IF(I69=0,"",I61/I69*100)</f>
        <v/>
      </c>
    </row>
    <row r="62" spans="1:52" ht="36.75" customHeight="1" x14ac:dyDescent="0.2">
      <c r="A62" s="126"/>
      <c r="B62" s="131" t="s">
        <v>83</v>
      </c>
      <c r="C62" s="194" t="s">
        <v>84</v>
      </c>
      <c r="D62" s="195"/>
      <c r="E62" s="195"/>
      <c r="F62" s="138" t="s">
        <v>24</v>
      </c>
      <c r="G62" s="139"/>
      <c r="H62" s="139"/>
      <c r="I62" s="139">
        <f>'4 1 Pol'!G26</f>
        <v>0</v>
      </c>
      <c r="J62" s="135" t="str">
        <f>IF(I69=0,"",I62/I69*100)</f>
        <v/>
      </c>
    </row>
    <row r="63" spans="1:52" ht="36.75" customHeight="1" x14ac:dyDescent="0.2">
      <c r="A63" s="126"/>
      <c r="B63" s="131" t="s">
        <v>85</v>
      </c>
      <c r="C63" s="194" t="s">
        <v>86</v>
      </c>
      <c r="D63" s="195"/>
      <c r="E63" s="195"/>
      <c r="F63" s="138" t="s">
        <v>25</v>
      </c>
      <c r="G63" s="139"/>
      <c r="H63" s="139"/>
      <c r="I63" s="139">
        <f>'4 1 Pol'!G29</f>
        <v>0</v>
      </c>
      <c r="J63" s="135" t="str">
        <f>IF(I69=0,"",I63/I69*100)</f>
        <v/>
      </c>
    </row>
    <row r="64" spans="1:52" ht="36.75" customHeight="1" x14ac:dyDescent="0.2">
      <c r="A64" s="126"/>
      <c r="B64" s="131" t="s">
        <v>87</v>
      </c>
      <c r="C64" s="194" t="s">
        <v>88</v>
      </c>
      <c r="D64" s="195"/>
      <c r="E64" s="195"/>
      <c r="F64" s="138" t="s">
        <v>25</v>
      </c>
      <c r="G64" s="139"/>
      <c r="H64" s="139"/>
      <c r="I64" s="139">
        <f>'4 1 Pol'!G31</f>
        <v>0</v>
      </c>
      <c r="J64" s="135" t="str">
        <f>IF(I69=0,"",I64/I69*100)</f>
        <v/>
      </c>
    </row>
    <row r="65" spans="1:10" ht="36.75" customHeight="1" x14ac:dyDescent="0.2">
      <c r="A65" s="126"/>
      <c r="B65" s="131" t="s">
        <v>89</v>
      </c>
      <c r="C65" s="194" t="s">
        <v>90</v>
      </c>
      <c r="D65" s="195"/>
      <c r="E65" s="195"/>
      <c r="F65" s="138" t="s">
        <v>25</v>
      </c>
      <c r="G65" s="139"/>
      <c r="H65" s="139"/>
      <c r="I65" s="139">
        <f>'4 1 Pol'!G42</f>
        <v>0</v>
      </c>
      <c r="J65" s="135" t="str">
        <f>IF(I69=0,"",I65/I69*100)</f>
        <v/>
      </c>
    </row>
    <row r="66" spans="1:10" ht="36.75" customHeight="1" x14ac:dyDescent="0.2">
      <c r="A66" s="126"/>
      <c r="B66" s="131" t="s">
        <v>91</v>
      </c>
      <c r="C66" s="194" t="s">
        <v>92</v>
      </c>
      <c r="D66" s="195"/>
      <c r="E66" s="195"/>
      <c r="F66" s="138" t="s">
        <v>25</v>
      </c>
      <c r="G66" s="139"/>
      <c r="H66" s="139"/>
      <c r="I66" s="139">
        <f>'4 1 Pol'!G52</f>
        <v>0</v>
      </c>
      <c r="J66" s="135" t="str">
        <f>IF(I69=0,"",I66/I69*100)</f>
        <v/>
      </c>
    </row>
    <row r="67" spans="1:10" ht="36.75" customHeight="1" x14ac:dyDescent="0.2">
      <c r="A67" s="126"/>
      <c r="B67" s="131" t="s">
        <v>93</v>
      </c>
      <c r="C67" s="194" t="s">
        <v>94</v>
      </c>
      <c r="D67" s="195"/>
      <c r="E67" s="195"/>
      <c r="F67" s="138" t="s">
        <v>25</v>
      </c>
      <c r="G67" s="139"/>
      <c r="H67" s="139"/>
      <c r="I67" s="139">
        <f>'4 1 Pol'!G55</f>
        <v>0</v>
      </c>
      <c r="J67" s="135" t="str">
        <f>IF(I69=0,"",I67/I69*100)</f>
        <v/>
      </c>
    </row>
    <row r="68" spans="1:10" ht="36.75" customHeight="1" x14ac:dyDescent="0.2">
      <c r="A68" s="126"/>
      <c r="B68" s="131" t="s">
        <v>95</v>
      </c>
      <c r="C68" s="194" t="s">
        <v>96</v>
      </c>
      <c r="D68" s="195"/>
      <c r="E68" s="195"/>
      <c r="F68" s="138" t="s">
        <v>97</v>
      </c>
      <c r="G68" s="139"/>
      <c r="H68" s="139"/>
      <c r="I68" s="139">
        <f>'4 1 Pol'!G57</f>
        <v>0</v>
      </c>
      <c r="J68" s="135" t="str">
        <f>IF(I69=0,"",I68/I69*100)</f>
        <v/>
      </c>
    </row>
    <row r="69" spans="1:10" ht="25.5" customHeight="1" x14ac:dyDescent="0.2">
      <c r="A69" s="127"/>
      <c r="B69" s="132" t="s">
        <v>1</v>
      </c>
      <c r="C69" s="133"/>
      <c r="D69" s="134"/>
      <c r="E69" s="134"/>
      <c r="F69" s="140"/>
      <c r="G69" s="141"/>
      <c r="H69" s="141"/>
      <c r="I69" s="141">
        <f>SUM(I57:I68)</f>
        <v>0</v>
      </c>
      <c r="J69" s="136">
        <f>SUM(J57:J68)</f>
        <v>0</v>
      </c>
    </row>
    <row r="70" spans="1:10" x14ac:dyDescent="0.2">
      <c r="F70" s="89"/>
      <c r="G70" s="89"/>
      <c r="H70" s="89"/>
      <c r="I70" s="89"/>
      <c r="J70" s="137"/>
    </row>
    <row r="71" spans="1:10" x14ac:dyDescent="0.2">
      <c r="F71" s="89"/>
      <c r="G71" s="89"/>
      <c r="H71" s="89"/>
      <c r="I71" s="89"/>
      <c r="J71" s="137"/>
    </row>
    <row r="72" spans="1:10" x14ac:dyDescent="0.2">
      <c r="F72" s="89"/>
      <c r="G72" s="89"/>
      <c r="H72" s="89"/>
      <c r="I72" s="89"/>
      <c r="J72" s="137"/>
    </row>
  </sheetData>
  <sheetProtection algorithmName="SHA-512" hashValue="/unsuEBj0e/vyzJ83PNqw0K8JpKTovy8GmF3wAbpnaK8tdmQyAKugMQ6F6kCvqYSkaaPLppEzlZLWnqvx8ow5A==" saltValue="CZNoMNniUQIuleA3kdfzr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2">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B43:E43"/>
    <mergeCell ref="B48:J48"/>
    <mergeCell ref="B49:J49"/>
    <mergeCell ref="B50:J50"/>
    <mergeCell ref="B51:J51"/>
    <mergeCell ref="C57:E57"/>
    <mergeCell ref="C58:E58"/>
    <mergeCell ref="C59:E59"/>
    <mergeCell ref="C60:E60"/>
    <mergeCell ref="C61:E61"/>
    <mergeCell ref="C62:E62"/>
    <mergeCell ref="C68:E68"/>
    <mergeCell ref="C63:E63"/>
    <mergeCell ref="C64:E64"/>
    <mergeCell ref="C65:E65"/>
    <mergeCell ref="C66:E66"/>
    <mergeCell ref="C67:E6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7" t="s">
        <v>6</v>
      </c>
      <c r="B1" s="247"/>
      <c r="C1" s="248"/>
      <c r="D1" s="247"/>
      <c r="E1" s="247"/>
      <c r="F1" s="247"/>
      <c r="G1" s="247"/>
    </row>
    <row r="2" spans="1:7" ht="24.95" customHeight="1" x14ac:dyDescent="0.2">
      <c r="A2" s="50" t="s">
        <v>7</v>
      </c>
      <c r="B2" s="49"/>
      <c r="C2" s="249"/>
      <c r="D2" s="249"/>
      <c r="E2" s="249"/>
      <c r="F2" s="249"/>
      <c r="G2" s="250"/>
    </row>
    <row r="3" spans="1:7" ht="24.95" customHeight="1" x14ac:dyDescent="0.2">
      <c r="A3" s="50" t="s">
        <v>8</v>
      </c>
      <c r="B3" s="49"/>
      <c r="C3" s="249"/>
      <c r="D3" s="249"/>
      <c r="E3" s="249"/>
      <c r="F3" s="249"/>
      <c r="G3" s="250"/>
    </row>
    <row r="4" spans="1:7" ht="24.95" customHeight="1" x14ac:dyDescent="0.2">
      <c r="A4" s="50" t="s">
        <v>9</v>
      </c>
      <c r="B4" s="49"/>
      <c r="C4" s="249"/>
      <c r="D4" s="249"/>
      <c r="E4" s="249"/>
      <c r="F4" s="249"/>
      <c r="G4" s="250"/>
    </row>
    <row r="5" spans="1:7" x14ac:dyDescent="0.2">
      <c r="B5" s="4"/>
      <c r="C5" s="5"/>
      <c r="D5" s="6"/>
    </row>
  </sheetData>
  <sheetProtection algorithmName="SHA-512" hashValue="RgqFdaQBn52eR5A7Pkl6GUnLWM85Hmjxq8JcUzuF1CXtRGJn06L+KPEzb3Ti89IikmWhBMzUtK5pr4YElB2z2w==" saltValue="2YVfYIjN1hl5+m0zW5on/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66890-CE75-4CD8-94C2-42F7BDAF0A1F}">
  <sheetPr>
    <outlinePr summaryBelow="0"/>
  </sheetPr>
  <dimension ref="A1:BH5000"/>
  <sheetViews>
    <sheetView workbookViewId="0">
      <pane ySplit="7" topLeftCell="A41" activePane="bottomLeft" state="frozen"/>
      <selection pane="bottomLeft" sqref="A1:G1"/>
    </sheetView>
  </sheetViews>
  <sheetFormatPr defaultRowHeight="12.75" outlineLevelRow="2"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7" t="s">
        <v>100</v>
      </c>
      <c r="B1" s="257"/>
      <c r="C1" s="257"/>
      <c r="D1" s="257"/>
      <c r="E1" s="257"/>
      <c r="F1" s="257"/>
      <c r="G1" s="257"/>
      <c r="AG1" t="s">
        <v>101</v>
      </c>
    </row>
    <row r="2" spans="1:60" ht="24.95" customHeight="1" x14ac:dyDescent="0.2">
      <c r="A2" s="143" t="s">
        <v>7</v>
      </c>
      <c r="B2" s="49" t="s">
        <v>50</v>
      </c>
      <c r="C2" s="258" t="s">
        <v>51</v>
      </c>
      <c r="D2" s="259"/>
      <c r="E2" s="259"/>
      <c r="F2" s="259"/>
      <c r="G2" s="260"/>
      <c r="AG2" t="s">
        <v>102</v>
      </c>
    </row>
    <row r="3" spans="1:60" ht="24.95" customHeight="1" x14ac:dyDescent="0.2">
      <c r="A3" s="143" t="s">
        <v>8</v>
      </c>
      <c r="B3" s="49" t="s">
        <v>45</v>
      </c>
      <c r="C3" s="258" t="s">
        <v>46</v>
      </c>
      <c r="D3" s="259"/>
      <c r="E3" s="259"/>
      <c r="F3" s="259"/>
      <c r="G3" s="260"/>
      <c r="AC3" s="124" t="s">
        <v>102</v>
      </c>
      <c r="AG3" t="s">
        <v>103</v>
      </c>
    </row>
    <row r="4" spans="1:60" ht="24.95" customHeight="1" x14ac:dyDescent="0.2">
      <c r="A4" s="144" t="s">
        <v>9</v>
      </c>
      <c r="B4" s="145" t="s">
        <v>43</v>
      </c>
      <c r="C4" s="261" t="s">
        <v>44</v>
      </c>
      <c r="D4" s="262"/>
      <c r="E4" s="262"/>
      <c r="F4" s="262"/>
      <c r="G4" s="263"/>
      <c r="AG4" t="s">
        <v>104</v>
      </c>
    </row>
    <row r="5" spans="1:60" x14ac:dyDescent="0.2">
      <c r="D5" s="10"/>
    </row>
    <row r="6" spans="1:60" ht="38.25" x14ac:dyDescent="0.2">
      <c r="A6" s="147" t="s">
        <v>105</v>
      </c>
      <c r="B6" s="149" t="s">
        <v>106</v>
      </c>
      <c r="C6" s="149" t="s">
        <v>107</v>
      </c>
      <c r="D6" s="148" t="s">
        <v>108</v>
      </c>
      <c r="E6" s="147" t="s">
        <v>109</v>
      </c>
      <c r="F6" s="146" t="s">
        <v>110</v>
      </c>
      <c r="G6" s="147" t="s">
        <v>29</v>
      </c>
      <c r="H6" s="150" t="s">
        <v>30</v>
      </c>
      <c r="I6" s="150" t="s">
        <v>111</v>
      </c>
      <c r="J6" s="150" t="s">
        <v>31</v>
      </c>
      <c r="K6" s="150" t="s">
        <v>112</v>
      </c>
      <c r="L6" s="150" t="s">
        <v>113</v>
      </c>
      <c r="M6" s="150" t="s">
        <v>114</v>
      </c>
      <c r="N6" s="150" t="s">
        <v>115</v>
      </c>
      <c r="O6" s="150" t="s">
        <v>116</v>
      </c>
      <c r="P6" s="150" t="s">
        <v>117</v>
      </c>
      <c r="Q6" s="150" t="s">
        <v>118</v>
      </c>
      <c r="R6" s="150" t="s">
        <v>119</v>
      </c>
      <c r="S6" s="150" t="s">
        <v>120</v>
      </c>
      <c r="T6" s="150" t="s">
        <v>121</v>
      </c>
      <c r="U6" s="150" t="s">
        <v>122</v>
      </c>
      <c r="V6" s="150" t="s">
        <v>123</v>
      </c>
      <c r="W6" s="150" t="s">
        <v>124</v>
      </c>
      <c r="X6" s="150" t="s">
        <v>125</v>
      </c>
      <c r="Y6" s="150" t="s">
        <v>126</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5" t="s">
        <v>127</v>
      </c>
      <c r="B8" s="166" t="s">
        <v>74</v>
      </c>
      <c r="C8" s="186" t="s">
        <v>75</v>
      </c>
      <c r="D8" s="167"/>
      <c r="E8" s="168"/>
      <c r="F8" s="169"/>
      <c r="G8" s="169">
        <f>SUMIF(AG9:AG11,"&lt;&gt;NOR",G9:G11)</f>
        <v>0</v>
      </c>
      <c r="H8" s="169"/>
      <c r="I8" s="169">
        <f>SUM(I9:I11)</f>
        <v>0</v>
      </c>
      <c r="J8" s="169"/>
      <c r="K8" s="169">
        <f>SUM(K9:K11)</f>
        <v>0</v>
      </c>
      <c r="L8" s="169"/>
      <c r="M8" s="169">
        <f>SUM(M9:M11)</f>
        <v>0</v>
      </c>
      <c r="N8" s="168"/>
      <c r="O8" s="168">
        <f>SUM(O9:O11)</f>
        <v>2.06</v>
      </c>
      <c r="P8" s="168"/>
      <c r="Q8" s="168">
        <f>SUM(Q9:Q11)</f>
        <v>0</v>
      </c>
      <c r="R8" s="169"/>
      <c r="S8" s="169"/>
      <c r="T8" s="170"/>
      <c r="U8" s="164"/>
      <c r="V8" s="164">
        <f>SUM(V9:V11)</f>
        <v>3.95</v>
      </c>
      <c r="W8" s="164"/>
      <c r="X8" s="164"/>
      <c r="Y8" s="164"/>
      <c r="AG8" t="s">
        <v>128</v>
      </c>
    </row>
    <row r="9" spans="1:60" ht="22.5" outlineLevel="1" x14ac:dyDescent="0.2">
      <c r="A9" s="172">
        <v>1</v>
      </c>
      <c r="B9" s="173" t="s">
        <v>129</v>
      </c>
      <c r="C9" s="187" t="s">
        <v>130</v>
      </c>
      <c r="D9" s="174" t="s">
        <v>131</v>
      </c>
      <c r="E9" s="175">
        <v>1.071</v>
      </c>
      <c r="F9" s="176"/>
      <c r="G9" s="177">
        <f>ROUND(E9*F9,2)</f>
        <v>0</v>
      </c>
      <c r="H9" s="176"/>
      <c r="I9" s="177">
        <f>ROUND(E9*H9,2)</f>
        <v>0</v>
      </c>
      <c r="J9" s="176"/>
      <c r="K9" s="177">
        <f>ROUND(E9*J9,2)</f>
        <v>0</v>
      </c>
      <c r="L9" s="177">
        <v>21</v>
      </c>
      <c r="M9" s="177">
        <f>G9*(1+L9/100)</f>
        <v>0</v>
      </c>
      <c r="N9" s="175">
        <v>1.9258200000000001</v>
      </c>
      <c r="O9" s="175">
        <f>ROUND(E9*N9,2)</f>
        <v>2.06</v>
      </c>
      <c r="P9" s="175">
        <v>0</v>
      </c>
      <c r="Q9" s="175">
        <f>ROUND(E9*P9,2)</f>
        <v>0</v>
      </c>
      <c r="R9" s="177" t="s">
        <v>132</v>
      </c>
      <c r="S9" s="177" t="s">
        <v>133</v>
      </c>
      <c r="T9" s="178" t="s">
        <v>133</v>
      </c>
      <c r="U9" s="161">
        <v>3.69</v>
      </c>
      <c r="V9" s="161">
        <f>ROUND(E9*U9,2)</f>
        <v>3.95</v>
      </c>
      <c r="W9" s="161"/>
      <c r="X9" s="161" t="s">
        <v>134</v>
      </c>
      <c r="Y9" s="161" t="s">
        <v>135</v>
      </c>
      <c r="Z9" s="151"/>
      <c r="AA9" s="151"/>
      <c r="AB9" s="151"/>
      <c r="AC9" s="151"/>
      <c r="AD9" s="151"/>
      <c r="AE9" s="151"/>
      <c r="AF9" s="151"/>
      <c r="AG9" s="151" t="s">
        <v>136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51" t="s">
        <v>137</v>
      </c>
      <c r="D10" s="252"/>
      <c r="E10" s="252"/>
      <c r="F10" s="252"/>
      <c r="G10" s="252"/>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138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2" x14ac:dyDescent="0.2">
      <c r="A11" s="158"/>
      <c r="B11" s="159"/>
      <c r="C11" s="188" t="s">
        <v>139</v>
      </c>
      <c r="D11" s="162"/>
      <c r="E11" s="163">
        <v>1.071</v>
      </c>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140</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x14ac:dyDescent="0.2">
      <c r="A12" s="165" t="s">
        <v>127</v>
      </c>
      <c r="B12" s="166" t="s">
        <v>45</v>
      </c>
      <c r="C12" s="186" t="s">
        <v>76</v>
      </c>
      <c r="D12" s="167"/>
      <c r="E12" s="168"/>
      <c r="F12" s="169"/>
      <c r="G12" s="169">
        <f>SUMIF(AG13:AG14,"&lt;&gt;NOR",G13:G14)</f>
        <v>0</v>
      </c>
      <c r="H12" s="169"/>
      <c r="I12" s="169">
        <f>SUM(I13:I14)</f>
        <v>0</v>
      </c>
      <c r="J12" s="169"/>
      <c r="K12" s="169">
        <f>SUM(K13:K14)</f>
        <v>0</v>
      </c>
      <c r="L12" s="169"/>
      <c r="M12" s="169">
        <f>SUM(M13:M14)</f>
        <v>0</v>
      </c>
      <c r="N12" s="168"/>
      <c r="O12" s="168">
        <f>SUM(O13:O14)</f>
        <v>1.79</v>
      </c>
      <c r="P12" s="168"/>
      <c r="Q12" s="168">
        <f>SUM(Q13:Q14)</f>
        <v>0</v>
      </c>
      <c r="R12" s="169"/>
      <c r="S12" s="169"/>
      <c r="T12" s="170"/>
      <c r="U12" s="164"/>
      <c r="V12" s="164">
        <f>SUM(V13:V14)</f>
        <v>3.03</v>
      </c>
      <c r="W12" s="164"/>
      <c r="X12" s="164"/>
      <c r="Y12" s="164"/>
      <c r="AG12" t="s">
        <v>128</v>
      </c>
    </row>
    <row r="13" spans="1:60" ht="22.5" outlineLevel="1" x14ac:dyDescent="0.2">
      <c r="A13" s="172">
        <v>2</v>
      </c>
      <c r="B13" s="173" t="s">
        <v>141</v>
      </c>
      <c r="C13" s="187" t="s">
        <v>142</v>
      </c>
      <c r="D13" s="174" t="s">
        <v>143</v>
      </c>
      <c r="E13" s="175">
        <v>22</v>
      </c>
      <c r="F13" s="176"/>
      <c r="G13" s="177">
        <f>ROUND(E13*F13,2)</f>
        <v>0</v>
      </c>
      <c r="H13" s="176"/>
      <c r="I13" s="177">
        <f>ROUND(E13*H13,2)</f>
        <v>0</v>
      </c>
      <c r="J13" s="176"/>
      <c r="K13" s="177">
        <f>ROUND(E13*J13,2)</f>
        <v>0</v>
      </c>
      <c r="L13" s="177">
        <v>21</v>
      </c>
      <c r="M13" s="177">
        <f>G13*(1+L13/100)</f>
        <v>0</v>
      </c>
      <c r="N13" s="175">
        <v>8.14E-2</v>
      </c>
      <c r="O13" s="175">
        <f>ROUND(E13*N13,2)</f>
        <v>1.79</v>
      </c>
      <c r="P13" s="175">
        <v>0</v>
      </c>
      <c r="Q13" s="175">
        <f>ROUND(E13*P13,2)</f>
        <v>0</v>
      </c>
      <c r="R13" s="177" t="s">
        <v>132</v>
      </c>
      <c r="S13" s="177" t="s">
        <v>133</v>
      </c>
      <c r="T13" s="178" t="s">
        <v>133</v>
      </c>
      <c r="U13" s="161">
        <v>0.13794000000000001</v>
      </c>
      <c r="V13" s="161">
        <f>ROUND(E13*U13,2)</f>
        <v>3.03</v>
      </c>
      <c r="W13" s="161"/>
      <c r="X13" s="161" t="s">
        <v>134</v>
      </c>
      <c r="Y13" s="161" t="s">
        <v>135</v>
      </c>
      <c r="Z13" s="151"/>
      <c r="AA13" s="151"/>
      <c r="AB13" s="151"/>
      <c r="AC13" s="151"/>
      <c r="AD13" s="151"/>
      <c r="AE13" s="151"/>
      <c r="AF13" s="151"/>
      <c r="AG13" s="151" t="s">
        <v>136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2" x14ac:dyDescent="0.2">
      <c r="A14" s="158"/>
      <c r="B14" s="159"/>
      <c r="C14" s="253" t="s">
        <v>144</v>
      </c>
      <c r="D14" s="254"/>
      <c r="E14" s="254"/>
      <c r="F14" s="254"/>
      <c r="G14" s="254"/>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145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x14ac:dyDescent="0.2">
      <c r="A15" s="165" t="s">
        <v>127</v>
      </c>
      <c r="B15" s="166" t="s">
        <v>77</v>
      </c>
      <c r="C15" s="186" t="s">
        <v>78</v>
      </c>
      <c r="D15" s="167"/>
      <c r="E15" s="168"/>
      <c r="F15" s="169"/>
      <c r="G15" s="169">
        <f>SUMIF(AG16:AG17,"&lt;&gt;NOR",G16:G17)</f>
        <v>0</v>
      </c>
      <c r="H15" s="169"/>
      <c r="I15" s="169">
        <f>SUM(I16:I17)</f>
        <v>0</v>
      </c>
      <c r="J15" s="169"/>
      <c r="K15" s="169">
        <f>SUM(K16:K17)</f>
        <v>0</v>
      </c>
      <c r="L15" s="169"/>
      <c r="M15" s="169">
        <f>SUM(M16:M17)</f>
        <v>0</v>
      </c>
      <c r="N15" s="168"/>
      <c r="O15" s="168">
        <f>SUM(O16:O17)</f>
        <v>0.64</v>
      </c>
      <c r="P15" s="168"/>
      <c r="Q15" s="168">
        <f>SUM(Q16:Q17)</f>
        <v>0</v>
      </c>
      <c r="R15" s="169"/>
      <c r="S15" s="169"/>
      <c r="T15" s="170"/>
      <c r="U15" s="164"/>
      <c r="V15" s="164">
        <f>SUM(V16:V17)</f>
        <v>16.12</v>
      </c>
      <c r="W15" s="164"/>
      <c r="X15" s="164"/>
      <c r="Y15" s="164"/>
      <c r="AG15" t="s">
        <v>128</v>
      </c>
    </row>
    <row r="16" spans="1:60" ht="22.5" outlineLevel="1" x14ac:dyDescent="0.2">
      <c r="A16" s="172">
        <v>3</v>
      </c>
      <c r="B16" s="173" t="s">
        <v>146</v>
      </c>
      <c r="C16" s="187" t="s">
        <v>147</v>
      </c>
      <c r="D16" s="174" t="s">
        <v>148</v>
      </c>
      <c r="E16" s="175">
        <v>220</v>
      </c>
      <c r="F16" s="176"/>
      <c r="G16" s="177">
        <f>ROUND(E16*F16,2)</f>
        <v>0</v>
      </c>
      <c r="H16" s="176"/>
      <c r="I16" s="177">
        <f>ROUND(E16*H16,2)</f>
        <v>0</v>
      </c>
      <c r="J16" s="176"/>
      <c r="K16" s="177">
        <f>ROUND(E16*J16,2)</f>
        <v>0</v>
      </c>
      <c r="L16" s="177">
        <v>21</v>
      </c>
      <c r="M16" s="177">
        <f>G16*(1+L16/100)</f>
        <v>0</v>
      </c>
      <c r="N16" s="175">
        <v>2.9299999999999999E-3</v>
      </c>
      <c r="O16" s="175">
        <f>ROUND(E16*N16,2)</f>
        <v>0.64</v>
      </c>
      <c r="P16" s="175">
        <v>0</v>
      </c>
      <c r="Q16" s="175">
        <f>ROUND(E16*P16,2)</f>
        <v>0</v>
      </c>
      <c r="R16" s="177" t="s">
        <v>149</v>
      </c>
      <c r="S16" s="177" t="s">
        <v>133</v>
      </c>
      <c r="T16" s="178" t="s">
        <v>133</v>
      </c>
      <c r="U16" s="161">
        <v>7.3249999999999996E-2</v>
      </c>
      <c r="V16" s="161">
        <f>ROUND(E16*U16,2)</f>
        <v>16.12</v>
      </c>
      <c r="W16" s="161"/>
      <c r="X16" s="161" t="s">
        <v>134</v>
      </c>
      <c r="Y16" s="161" t="s">
        <v>135</v>
      </c>
      <c r="Z16" s="151"/>
      <c r="AA16" s="151"/>
      <c r="AB16" s="151"/>
      <c r="AC16" s="151"/>
      <c r="AD16" s="151"/>
      <c r="AE16" s="151"/>
      <c r="AF16" s="151"/>
      <c r="AG16" s="151" t="s">
        <v>136</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2" x14ac:dyDescent="0.2">
      <c r="A17" s="158"/>
      <c r="B17" s="159"/>
      <c r="C17" s="188" t="s">
        <v>150</v>
      </c>
      <c r="D17" s="162"/>
      <c r="E17" s="163">
        <v>220</v>
      </c>
      <c r="F17" s="161"/>
      <c r="G17" s="161"/>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140</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x14ac:dyDescent="0.2">
      <c r="A18" s="165" t="s">
        <v>127</v>
      </c>
      <c r="B18" s="166" t="s">
        <v>79</v>
      </c>
      <c r="C18" s="186" t="s">
        <v>80</v>
      </c>
      <c r="D18" s="167"/>
      <c r="E18" s="168"/>
      <c r="F18" s="169"/>
      <c r="G18" s="169">
        <f>SUMIF(AG19:AG23,"&lt;&gt;NOR",G19:G23)</f>
        <v>0</v>
      </c>
      <c r="H18" s="169"/>
      <c r="I18" s="169">
        <f>SUM(I19:I23)</f>
        <v>0</v>
      </c>
      <c r="J18" s="169"/>
      <c r="K18" s="169">
        <f>SUM(K19:K23)</f>
        <v>0</v>
      </c>
      <c r="L18" s="169"/>
      <c r="M18" s="169">
        <f>SUM(M19:M23)</f>
        <v>0</v>
      </c>
      <c r="N18" s="168"/>
      <c r="O18" s="168">
        <f>SUM(O19:O23)</f>
        <v>4.12</v>
      </c>
      <c r="P18" s="168"/>
      <c r="Q18" s="168">
        <f>SUM(Q19:Q23)</f>
        <v>0</v>
      </c>
      <c r="R18" s="169"/>
      <c r="S18" s="169"/>
      <c r="T18" s="170"/>
      <c r="U18" s="164"/>
      <c r="V18" s="164">
        <f>SUM(V19:V23)</f>
        <v>7.75</v>
      </c>
      <c r="W18" s="164"/>
      <c r="X18" s="164"/>
      <c r="Y18" s="164"/>
      <c r="AG18" t="s">
        <v>128</v>
      </c>
    </row>
    <row r="19" spans="1:60" ht="33.75" outlineLevel="1" x14ac:dyDescent="0.2">
      <c r="A19" s="172">
        <v>4</v>
      </c>
      <c r="B19" s="173" t="s">
        <v>151</v>
      </c>
      <c r="C19" s="187" t="s">
        <v>152</v>
      </c>
      <c r="D19" s="174" t="s">
        <v>148</v>
      </c>
      <c r="E19" s="175">
        <v>10</v>
      </c>
      <c r="F19" s="176"/>
      <c r="G19" s="177">
        <f>ROUND(E19*F19,2)</f>
        <v>0</v>
      </c>
      <c r="H19" s="176"/>
      <c r="I19" s="177">
        <f>ROUND(E19*H19,2)</f>
        <v>0</v>
      </c>
      <c r="J19" s="176"/>
      <c r="K19" s="177">
        <f>ROUND(E19*J19,2)</f>
        <v>0</v>
      </c>
      <c r="L19" s="177">
        <v>21</v>
      </c>
      <c r="M19" s="177">
        <f>G19*(1+L19/100)</f>
        <v>0</v>
      </c>
      <c r="N19" s="175">
        <v>0.23236999999999999</v>
      </c>
      <c r="O19" s="175">
        <f>ROUND(E19*N19,2)</f>
        <v>2.3199999999999998</v>
      </c>
      <c r="P19" s="175">
        <v>0</v>
      </c>
      <c r="Q19" s="175">
        <f>ROUND(E19*P19,2)</f>
        <v>0</v>
      </c>
      <c r="R19" s="177" t="s">
        <v>132</v>
      </c>
      <c r="S19" s="177" t="s">
        <v>133</v>
      </c>
      <c r="T19" s="178" t="s">
        <v>133</v>
      </c>
      <c r="U19" s="161">
        <v>0.60499999999999998</v>
      </c>
      <c r="V19" s="161">
        <f>ROUND(E19*U19,2)</f>
        <v>6.05</v>
      </c>
      <c r="W19" s="161"/>
      <c r="X19" s="161" t="s">
        <v>134</v>
      </c>
      <c r="Y19" s="161" t="s">
        <v>135</v>
      </c>
      <c r="Z19" s="151"/>
      <c r="AA19" s="151"/>
      <c r="AB19" s="151"/>
      <c r="AC19" s="151"/>
      <c r="AD19" s="151"/>
      <c r="AE19" s="151"/>
      <c r="AF19" s="151"/>
      <c r="AG19" s="151" t="s">
        <v>136</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2" x14ac:dyDescent="0.2">
      <c r="A20" s="158"/>
      <c r="B20" s="159"/>
      <c r="C20" s="253" t="s">
        <v>153</v>
      </c>
      <c r="D20" s="254"/>
      <c r="E20" s="254"/>
      <c r="F20" s="254"/>
      <c r="G20" s="254"/>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145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2" x14ac:dyDescent="0.2">
      <c r="A21" s="158"/>
      <c r="B21" s="159"/>
      <c r="C21" s="255" t="s">
        <v>154</v>
      </c>
      <c r="D21" s="256"/>
      <c r="E21" s="256"/>
      <c r="F21" s="256"/>
      <c r="G21" s="256"/>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138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2">
        <v>5</v>
      </c>
      <c r="B22" s="173" t="s">
        <v>155</v>
      </c>
      <c r="C22" s="187" t="s">
        <v>156</v>
      </c>
      <c r="D22" s="174" t="s">
        <v>148</v>
      </c>
      <c r="E22" s="175">
        <v>10</v>
      </c>
      <c r="F22" s="176"/>
      <c r="G22" s="177">
        <f>ROUND(E22*F22,2)</f>
        <v>0</v>
      </c>
      <c r="H22" s="176"/>
      <c r="I22" s="177">
        <f>ROUND(E22*H22,2)</f>
        <v>0</v>
      </c>
      <c r="J22" s="176"/>
      <c r="K22" s="177">
        <f>ROUND(E22*J22,2)</f>
        <v>0</v>
      </c>
      <c r="L22" s="177">
        <v>21</v>
      </c>
      <c r="M22" s="177">
        <f>G22*(1+L22/100)</f>
        <v>0</v>
      </c>
      <c r="N22" s="175">
        <v>0.18</v>
      </c>
      <c r="O22" s="175">
        <f>ROUND(E22*N22,2)</f>
        <v>1.8</v>
      </c>
      <c r="P22" s="175">
        <v>0</v>
      </c>
      <c r="Q22" s="175">
        <f>ROUND(E22*P22,2)</f>
        <v>0</v>
      </c>
      <c r="R22" s="177" t="s">
        <v>132</v>
      </c>
      <c r="S22" s="177" t="s">
        <v>133</v>
      </c>
      <c r="T22" s="178" t="s">
        <v>133</v>
      </c>
      <c r="U22" s="161">
        <v>0.17</v>
      </c>
      <c r="V22" s="161">
        <f>ROUND(E22*U22,2)</f>
        <v>1.7</v>
      </c>
      <c r="W22" s="161"/>
      <c r="X22" s="161" t="s">
        <v>134</v>
      </c>
      <c r="Y22" s="161" t="s">
        <v>135</v>
      </c>
      <c r="Z22" s="151"/>
      <c r="AA22" s="151"/>
      <c r="AB22" s="151"/>
      <c r="AC22" s="151"/>
      <c r="AD22" s="151"/>
      <c r="AE22" s="151"/>
      <c r="AF22" s="151"/>
      <c r="AG22" s="151" t="s">
        <v>136</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2" x14ac:dyDescent="0.2">
      <c r="A23" s="158"/>
      <c r="B23" s="159"/>
      <c r="C23" s="253" t="s">
        <v>157</v>
      </c>
      <c r="D23" s="254"/>
      <c r="E23" s="254"/>
      <c r="F23" s="254"/>
      <c r="G23" s="254"/>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145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x14ac:dyDescent="0.2">
      <c r="A24" s="165" t="s">
        <v>127</v>
      </c>
      <c r="B24" s="166" t="s">
        <v>81</v>
      </c>
      <c r="C24" s="186" t="s">
        <v>82</v>
      </c>
      <c r="D24" s="167"/>
      <c r="E24" s="168"/>
      <c r="F24" s="169"/>
      <c r="G24" s="169">
        <f>SUMIF(AG25:AG25,"&lt;&gt;NOR",G25:G25)</f>
        <v>0</v>
      </c>
      <c r="H24" s="169"/>
      <c r="I24" s="169">
        <f>SUM(I25:I25)</f>
        <v>0</v>
      </c>
      <c r="J24" s="169"/>
      <c r="K24" s="169">
        <f>SUM(K25:K25)</f>
        <v>0</v>
      </c>
      <c r="L24" s="169"/>
      <c r="M24" s="169">
        <f>SUM(M25:M25)</f>
        <v>0</v>
      </c>
      <c r="N24" s="168"/>
      <c r="O24" s="168">
        <f>SUM(O25:O25)</f>
        <v>0.24</v>
      </c>
      <c r="P24" s="168"/>
      <c r="Q24" s="168">
        <f>SUM(Q25:Q25)</f>
        <v>0</v>
      </c>
      <c r="R24" s="169"/>
      <c r="S24" s="169"/>
      <c r="T24" s="170"/>
      <c r="U24" s="164"/>
      <c r="V24" s="164">
        <f>SUM(V25:V25)</f>
        <v>32.1</v>
      </c>
      <c r="W24" s="164"/>
      <c r="X24" s="164"/>
      <c r="Y24" s="164"/>
      <c r="AG24" t="s">
        <v>128</v>
      </c>
    </row>
    <row r="25" spans="1:60" outlineLevel="1" x14ac:dyDescent="0.2">
      <c r="A25" s="179">
        <v>6</v>
      </c>
      <c r="B25" s="180" t="s">
        <v>158</v>
      </c>
      <c r="C25" s="189" t="s">
        <v>159</v>
      </c>
      <c r="D25" s="181" t="s">
        <v>148</v>
      </c>
      <c r="E25" s="182">
        <v>150</v>
      </c>
      <c r="F25" s="183"/>
      <c r="G25" s="184">
        <f>ROUND(E25*F25,2)</f>
        <v>0</v>
      </c>
      <c r="H25" s="183"/>
      <c r="I25" s="184">
        <f>ROUND(E25*H25,2)</f>
        <v>0</v>
      </c>
      <c r="J25" s="183"/>
      <c r="K25" s="184">
        <f>ROUND(E25*J25,2)</f>
        <v>0</v>
      </c>
      <c r="L25" s="184">
        <v>21</v>
      </c>
      <c r="M25" s="184">
        <f>G25*(1+L25/100)</f>
        <v>0</v>
      </c>
      <c r="N25" s="182">
        <v>1.58E-3</v>
      </c>
      <c r="O25" s="182">
        <f>ROUND(E25*N25,2)</f>
        <v>0.24</v>
      </c>
      <c r="P25" s="182">
        <v>0</v>
      </c>
      <c r="Q25" s="182">
        <f>ROUND(E25*P25,2)</f>
        <v>0</v>
      </c>
      <c r="R25" s="184" t="s">
        <v>160</v>
      </c>
      <c r="S25" s="184" t="s">
        <v>133</v>
      </c>
      <c r="T25" s="185" t="s">
        <v>133</v>
      </c>
      <c r="U25" s="161">
        <v>0.214</v>
      </c>
      <c r="V25" s="161">
        <f>ROUND(E25*U25,2)</f>
        <v>32.1</v>
      </c>
      <c r="W25" s="161"/>
      <c r="X25" s="161" t="s">
        <v>134</v>
      </c>
      <c r="Y25" s="161" t="s">
        <v>135</v>
      </c>
      <c r="Z25" s="151"/>
      <c r="AA25" s="151"/>
      <c r="AB25" s="151"/>
      <c r="AC25" s="151"/>
      <c r="AD25" s="151"/>
      <c r="AE25" s="151"/>
      <c r="AF25" s="151"/>
      <c r="AG25" s="151" t="s">
        <v>136</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x14ac:dyDescent="0.2">
      <c r="A26" s="165" t="s">
        <v>127</v>
      </c>
      <c r="B26" s="166" t="s">
        <v>83</v>
      </c>
      <c r="C26" s="186" t="s">
        <v>84</v>
      </c>
      <c r="D26" s="167"/>
      <c r="E26" s="168"/>
      <c r="F26" s="169"/>
      <c r="G26" s="169">
        <f>SUMIF(AG27:AG28,"&lt;&gt;NOR",G27:G28)</f>
        <v>0</v>
      </c>
      <c r="H26" s="169"/>
      <c r="I26" s="169">
        <f>SUM(I27:I28)</f>
        <v>0</v>
      </c>
      <c r="J26" s="169"/>
      <c r="K26" s="169">
        <f>SUM(K27:K28)</f>
        <v>0</v>
      </c>
      <c r="L26" s="169"/>
      <c r="M26" s="169">
        <f>SUM(M27:M28)</f>
        <v>0</v>
      </c>
      <c r="N26" s="168"/>
      <c r="O26" s="168">
        <f>SUM(O27:O28)</f>
        <v>0</v>
      </c>
      <c r="P26" s="168"/>
      <c r="Q26" s="168">
        <f>SUM(Q27:Q28)</f>
        <v>0</v>
      </c>
      <c r="R26" s="169"/>
      <c r="S26" s="169"/>
      <c r="T26" s="170"/>
      <c r="U26" s="164"/>
      <c r="V26" s="164">
        <f>SUM(V27:V28)</f>
        <v>18.600000000000001</v>
      </c>
      <c r="W26" s="164"/>
      <c r="X26" s="164"/>
      <c r="Y26" s="164"/>
      <c r="AG26" t="s">
        <v>128</v>
      </c>
    </row>
    <row r="27" spans="1:60" ht="22.5" outlineLevel="1" x14ac:dyDescent="0.2">
      <c r="A27" s="172">
        <v>7</v>
      </c>
      <c r="B27" s="173" t="s">
        <v>161</v>
      </c>
      <c r="C27" s="187" t="s">
        <v>162</v>
      </c>
      <c r="D27" s="174" t="s">
        <v>163</v>
      </c>
      <c r="E27" s="175">
        <v>8.8586500000000008</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t="s">
        <v>149</v>
      </c>
      <c r="S27" s="177" t="s">
        <v>133</v>
      </c>
      <c r="T27" s="178" t="s">
        <v>133</v>
      </c>
      <c r="U27" s="161">
        <v>2.1</v>
      </c>
      <c r="V27" s="161">
        <f>ROUND(E27*U27,2)</f>
        <v>18.600000000000001</v>
      </c>
      <c r="W27" s="161"/>
      <c r="X27" s="161" t="s">
        <v>164</v>
      </c>
      <c r="Y27" s="161" t="s">
        <v>135</v>
      </c>
      <c r="Z27" s="151"/>
      <c r="AA27" s="151"/>
      <c r="AB27" s="151"/>
      <c r="AC27" s="151"/>
      <c r="AD27" s="151"/>
      <c r="AE27" s="151"/>
      <c r="AF27" s="151"/>
      <c r="AG27" s="151" t="s">
        <v>165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2" x14ac:dyDescent="0.2">
      <c r="A28" s="158"/>
      <c r="B28" s="159"/>
      <c r="C28" s="253" t="s">
        <v>166</v>
      </c>
      <c r="D28" s="254"/>
      <c r="E28" s="254"/>
      <c r="F28" s="254"/>
      <c r="G28" s="254"/>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145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x14ac:dyDescent="0.2">
      <c r="A29" s="165" t="s">
        <v>127</v>
      </c>
      <c r="B29" s="166" t="s">
        <v>85</v>
      </c>
      <c r="C29" s="186" t="s">
        <v>86</v>
      </c>
      <c r="D29" s="167"/>
      <c r="E29" s="168"/>
      <c r="F29" s="169"/>
      <c r="G29" s="169">
        <f>SUMIF(AG30:AG30,"&lt;&gt;NOR",G30:G30)</f>
        <v>0</v>
      </c>
      <c r="H29" s="169"/>
      <c r="I29" s="169">
        <f>SUM(I30:I30)</f>
        <v>0</v>
      </c>
      <c r="J29" s="169"/>
      <c r="K29" s="169">
        <f>SUM(K30:K30)</f>
        <v>0</v>
      </c>
      <c r="L29" s="169"/>
      <c r="M29" s="169">
        <f>SUM(M30:M30)</f>
        <v>0</v>
      </c>
      <c r="N29" s="168"/>
      <c r="O29" s="168">
        <f>SUM(O30:O30)</f>
        <v>0</v>
      </c>
      <c r="P29" s="168"/>
      <c r="Q29" s="168">
        <f>SUM(Q30:Q30)</f>
        <v>0.59</v>
      </c>
      <c r="R29" s="169"/>
      <c r="S29" s="169"/>
      <c r="T29" s="170"/>
      <c r="U29" s="164"/>
      <c r="V29" s="164">
        <f>SUM(V30:V30)</f>
        <v>4.95</v>
      </c>
      <c r="W29" s="164"/>
      <c r="X29" s="164"/>
      <c r="Y29" s="164"/>
      <c r="AG29" t="s">
        <v>128</v>
      </c>
    </row>
    <row r="30" spans="1:60" ht="22.5" outlineLevel="1" x14ac:dyDescent="0.2">
      <c r="A30" s="179">
        <v>8</v>
      </c>
      <c r="B30" s="180" t="s">
        <v>167</v>
      </c>
      <c r="C30" s="189" t="s">
        <v>168</v>
      </c>
      <c r="D30" s="181" t="s">
        <v>148</v>
      </c>
      <c r="E30" s="182">
        <v>99</v>
      </c>
      <c r="F30" s="183"/>
      <c r="G30" s="184">
        <f>ROUND(E30*F30,2)</f>
        <v>0</v>
      </c>
      <c r="H30" s="183"/>
      <c r="I30" s="184">
        <f>ROUND(E30*H30,2)</f>
        <v>0</v>
      </c>
      <c r="J30" s="183"/>
      <c r="K30" s="184">
        <f>ROUND(E30*J30,2)</f>
        <v>0</v>
      </c>
      <c r="L30" s="184">
        <v>21</v>
      </c>
      <c r="M30" s="184">
        <f>G30*(1+L30/100)</f>
        <v>0</v>
      </c>
      <c r="N30" s="182">
        <v>0</v>
      </c>
      <c r="O30" s="182">
        <f>ROUND(E30*N30,2)</f>
        <v>0</v>
      </c>
      <c r="P30" s="182">
        <v>6.0000000000000001E-3</v>
      </c>
      <c r="Q30" s="182">
        <f>ROUND(E30*P30,2)</f>
        <v>0.59</v>
      </c>
      <c r="R30" s="184" t="s">
        <v>169</v>
      </c>
      <c r="S30" s="184" t="s">
        <v>133</v>
      </c>
      <c r="T30" s="185" t="s">
        <v>133</v>
      </c>
      <c r="U30" s="161">
        <v>0.05</v>
      </c>
      <c r="V30" s="161">
        <f>ROUND(E30*U30,2)</f>
        <v>4.95</v>
      </c>
      <c r="W30" s="161"/>
      <c r="X30" s="161" t="s">
        <v>134</v>
      </c>
      <c r="Y30" s="161" t="s">
        <v>135</v>
      </c>
      <c r="Z30" s="151"/>
      <c r="AA30" s="151"/>
      <c r="AB30" s="151"/>
      <c r="AC30" s="151"/>
      <c r="AD30" s="151"/>
      <c r="AE30" s="151"/>
      <c r="AF30" s="151"/>
      <c r="AG30" s="151" t="s">
        <v>136</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x14ac:dyDescent="0.2">
      <c r="A31" s="165" t="s">
        <v>127</v>
      </c>
      <c r="B31" s="166" t="s">
        <v>87</v>
      </c>
      <c r="C31" s="186" t="s">
        <v>88</v>
      </c>
      <c r="D31" s="167"/>
      <c r="E31" s="168"/>
      <c r="F31" s="169"/>
      <c r="G31" s="169">
        <f>SUMIF(AG32:AG41,"&lt;&gt;NOR",G32:G41)</f>
        <v>0</v>
      </c>
      <c r="H31" s="169"/>
      <c r="I31" s="169">
        <f>SUM(I32:I41)</f>
        <v>0</v>
      </c>
      <c r="J31" s="169"/>
      <c r="K31" s="169">
        <f>SUM(K32:K41)</f>
        <v>0</v>
      </c>
      <c r="L31" s="169"/>
      <c r="M31" s="169">
        <f>SUM(M32:M41)</f>
        <v>0</v>
      </c>
      <c r="N31" s="168"/>
      <c r="O31" s="168">
        <f>SUM(O32:O41)</f>
        <v>3.27</v>
      </c>
      <c r="P31" s="168"/>
      <c r="Q31" s="168">
        <f>SUM(Q32:Q41)</f>
        <v>2.6100000000000003</v>
      </c>
      <c r="R31" s="169"/>
      <c r="S31" s="169"/>
      <c r="T31" s="170"/>
      <c r="U31" s="164"/>
      <c r="V31" s="164">
        <f>SUM(V32:V41)</f>
        <v>116.25999999999999</v>
      </c>
      <c r="W31" s="164"/>
      <c r="X31" s="164"/>
      <c r="Y31" s="164"/>
      <c r="AG31" t="s">
        <v>128</v>
      </c>
    </row>
    <row r="32" spans="1:60" ht="33.75" outlineLevel="1" x14ac:dyDescent="0.2">
      <c r="A32" s="179">
        <v>9</v>
      </c>
      <c r="B32" s="180" t="s">
        <v>170</v>
      </c>
      <c r="C32" s="189" t="s">
        <v>171</v>
      </c>
      <c r="D32" s="181" t="s">
        <v>143</v>
      </c>
      <c r="E32" s="182">
        <v>99</v>
      </c>
      <c r="F32" s="183"/>
      <c r="G32" s="184">
        <f t="shared" ref="G32:G40" si="0">ROUND(E32*F32,2)</f>
        <v>0</v>
      </c>
      <c r="H32" s="183"/>
      <c r="I32" s="184">
        <f t="shared" ref="I32:I40" si="1">ROUND(E32*H32,2)</f>
        <v>0</v>
      </c>
      <c r="J32" s="183"/>
      <c r="K32" s="184">
        <f t="shared" ref="K32:K40" si="2">ROUND(E32*J32,2)</f>
        <v>0</v>
      </c>
      <c r="L32" s="184">
        <v>21</v>
      </c>
      <c r="M32" s="184">
        <f t="shared" ref="M32:M40" si="3">G32*(1+L32/100)</f>
        <v>0</v>
      </c>
      <c r="N32" s="182">
        <v>9.8999999999999999E-4</v>
      </c>
      <c r="O32" s="182">
        <f t="shared" ref="O32:O40" si="4">ROUND(E32*N32,2)</f>
        <v>0.1</v>
      </c>
      <c r="P32" s="182">
        <v>0</v>
      </c>
      <c r="Q32" s="182">
        <f t="shared" ref="Q32:Q40" si="5">ROUND(E32*P32,2)</f>
        <v>0</v>
      </c>
      <c r="R32" s="184" t="s">
        <v>172</v>
      </c>
      <c r="S32" s="184" t="s">
        <v>133</v>
      </c>
      <c r="T32" s="185" t="s">
        <v>133</v>
      </c>
      <c r="U32" s="161">
        <v>0.36099999999999999</v>
      </c>
      <c r="V32" s="161">
        <f t="shared" ref="V32:V40" si="6">ROUND(E32*U32,2)</f>
        <v>35.74</v>
      </c>
      <c r="W32" s="161"/>
      <c r="X32" s="161" t="s">
        <v>134</v>
      </c>
      <c r="Y32" s="161" t="s">
        <v>135</v>
      </c>
      <c r="Z32" s="151"/>
      <c r="AA32" s="151"/>
      <c r="AB32" s="151"/>
      <c r="AC32" s="151"/>
      <c r="AD32" s="151"/>
      <c r="AE32" s="151"/>
      <c r="AF32" s="151"/>
      <c r="AG32" s="151" t="s">
        <v>136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179">
        <v>10</v>
      </c>
      <c r="B33" s="180" t="s">
        <v>173</v>
      </c>
      <c r="C33" s="189" t="s">
        <v>174</v>
      </c>
      <c r="D33" s="181" t="s">
        <v>143</v>
      </c>
      <c r="E33" s="182">
        <v>21</v>
      </c>
      <c r="F33" s="183"/>
      <c r="G33" s="184">
        <f t="shared" si="0"/>
        <v>0</v>
      </c>
      <c r="H33" s="183"/>
      <c r="I33" s="184">
        <f t="shared" si="1"/>
        <v>0</v>
      </c>
      <c r="J33" s="183"/>
      <c r="K33" s="184">
        <f t="shared" si="2"/>
        <v>0</v>
      </c>
      <c r="L33" s="184">
        <v>21</v>
      </c>
      <c r="M33" s="184">
        <f t="shared" si="3"/>
        <v>0</v>
      </c>
      <c r="N33" s="182">
        <v>1.115E-2</v>
      </c>
      <c r="O33" s="182">
        <f t="shared" si="4"/>
        <v>0.23</v>
      </c>
      <c r="P33" s="182">
        <v>0</v>
      </c>
      <c r="Q33" s="182">
        <f t="shared" si="5"/>
        <v>0</v>
      </c>
      <c r="R33" s="184" t="s">
        <v>172</v>
      </c>
      <c r="S33" s="184" t="s">
        <v>133</v>
      </c>
      <c r="T33" s="185" t="s">
        <v>133</v>
      </c>
      <c r="U33" s="161">
        <v>0.36099999999999999</v>
      </c>
      <c r="V33" s="161">
        <f t="shared" si="6"/>
        <v>7.58</v>
      </c>
      <c r="W33" s="161"/>
      <c r="X33" s="161" t="s">
        <v>134</v>
      </c>
      <c r="Y33" s="161" t="s">
        <v>135</v>
      </c>
      <c r="Z33" s="151"/>
      <c r="AA33" s="151"/>
      <c r="AB33" s="151"/>
      <c r="AC33" s="151"/>
      <c r="AD33" s="151"/>
      <c r="AE33" s="151"/>
      <c r="AF33" s="151"/>
      <c r="AG33" s="151" t="s">
        <v>136</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79">
        <v>11</v>
      </c>
      <c r="B34" s="180" t="s">
        <v>175</v>
      </c>
      <c r="C34" s="189" t="s">
        <v>176</v>
      </c>
      <c r="D34" s="181" t="s">
        <v>143</v>
      </c>
      <c r="E34" s="182">
        <v>21</v>
      </c>
      <c r="F34" s="183"/>
      <c r="G34" s="184">
        <f t="shared" si="0"/>
        <v>0</v>
      </c>
      <c r="H34" s="183"/>
      <c r="I34" s="184">
        <f t="shared" si="1"/>
        <v>0</v>
      </c>
      <c r="J34" s="183"/>
      <c r="K34" s="184">
        <f t="shared" si="2"/>
        <v>0</v>
      </c>
      <c r="L34" s="184">
        <v>21</v>
      </c>
      <c r="M34" s="184">
        <f t="shared" si="3"/>
        <v>0</v>
      </c>
      <c r="N34" s="182">
        <v>1.4540000000000001E-2</v>
      </c>
      <c r="O34" s="182">
        <f t="shared" si="4"/>
        <v>0.31</v>
      </c>
      <c r="P34" s="182">
        <v>0</v>
      </c>
      <c r="Q34" s="182">
        <f t="shared" si="5"/>
        <v>0</v>
      </c>
      <c r="R34" s="184" t="s">
        <v>172</v>
      </c>
      <c r="S34" s="184" t="s">
        <v>133</v>
      </c>
      <c r="T34" s="185" t="s">
        <v>133</v>
      </c>
      <c r="U34" s="161">
        <v>0.36099999999999999</v>
      </c>
      <c r="V34" s="161">
        <f t="shared" si="6"/>
        <v>7.58</v>
      </c>
      <c r="W34" s="161"/>
      <c r="X34" s="161" t="s">
        <v>134</v>
      </c>
      <c r="Y34" s="161" t="s">
        <v>135</v>
      </c>
      <c r="Z34" s="151"/>
      <c r="AA34" s="151"/>
      <c r="AB34" s="151"/>
      <c r="AC34" s="151"/>
      <c r="AD34" s="151"/>
      <c r="AE34" s="151"/>
      <c r="AF34" s="151"/>
      <c r="AG34" s="151" t="s">
        <v>136</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x14ac:dyDescent="0.2">
      <c r="A35" s="179">
        <v>12</v>
      </c>
      <c r="B35" s="180" t="s">
        <v>177</v>
      </c>
      <c r="C35" s="189" t="s">
        <v>178</v>
      </c>
      <c r="D35" s="181" t="s">
        <v>143</v>
      </c>
      <c r="E35" s="182">
        <v>140</v>
      </c>
      <c r="F35" s="183"/>
      <c r="G35" s="184">
        <f t="shared" si="0"/>
        <v>0</v>
      </c>
      <c r="H35" s="183"/>
      <c r="I35" s="184">
        <f t="shared" si="1"/>
        <v>0</v>
      </c>
      <c r="J35" s="183"/>
      <c r="K35" s="184">
        <f t="shared" si="2"/>
        <v>0</v>
      </c>
      <c r="L35" s="184">
        <v>21</v>
      </c>
      <c r="M35" s="184">
        <f t="shared" si="3"/>
        <v>0</v>
      </c>
      <c r="N35" s="182">
        <v>0</v>
      </c>
      <c r="O35" s="182">
        <f t="shared" si="4"/>
        <v>0</v>
      </c>
      <c r="P35" s="182">
        <v>8.0000000000000002E-3</v>
      </c>
      <c r="Q35" s="182">
        <f t="shared" si="5"/>
        <v>1.1200000000000001</v>
      </c>
      <c r="R35" s="184" t="s">
        <v>172</v>
      </c>
      <c r="S35" s="184" t="s">
        <v>133</v>
      </c>
      <c r="T35" s="185" t="s">
        <v>133</v>
      </c>
      <c r="U35" s="161">
        <v>0.10199999999999999</v>
      </c>
      <c r="V35" s="161">
        <f t="shared" si="6"/>
        <v>14.28</v>
      </c>
      <c r="W35" s="161"/>
      <c r="X35" s="161" t="s">
        <v>134</v>
      </c>
      <c r="Y35" s="161" t="s">
        <v>135</v>
      </c>
      <c r="Z35" s="151"/>
      <c r="AA35" s="151"/>
      <c r="AB35" s="151"/>
      <c r="AC35" s="151"/>
      <c r="AD35" s="151"/>
      <c r="AE35" s="151"/>
      <c r="AF35" s="151"/>
      <c r="AG35" s="151" t="s">
        <v>136</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179">
        <v>13</v>
      </c>
      <c r="B36" s="180" t="s">
        <v>179</v>
      </c>
      <c r="C36" s="189" t="s">
        <v>180</v>
      </c>
      <c r="D36" s="181" t="s">
        <v>148</v>
      </c>
      <c r="E36" s="182">
        <v>99</v>
      </c>
      <c r="F36" s="183"/>
      <c r="G36" s="184">
        <f t="shared" si="0"/>
        <v>0</v>
      </c>
      <c r="H36" s="183"/>
      <c r="I36" s="184">
        <f t="shared" si="1"/>
        <v>0</v>
      </c>
      <c r="J36" s="183"/>
      <c r="K36" s="184">
        <f t="shared" si="2"/>
        <v>0</v>
      </c>
      <c r="L36" s="184">
        <v>21</v>
      </c>
      <c r="M36" s="184">
        <f t="shared" si="3"/>
        <v>0</v>
      </c>
      <c r="N36" s="182">
        <v>1.452E-2</v>
      </c>
      <c r="O36" s="182">
        <f t="shared" si="4"/>
        <v>1.44</v>
      </c>
      <c r="P36" s="182">
        <v>0</v>
      </c>
      <c r="Q36" s="182">
        <f t="shared" si="5"/>
        <v>0</v>
      </c>
      <c r="R36" s="184" t="s">
        <v>172</v>
      </c>
      <c r="S36" s="184" t="s">
        <v>133</v>
      </c>
      <c r="T36" s="185" t="s">
        <v>133</v>
      </c>
      <c r="U36" s="161">
        <v>0.27</v>
      </c>
      <c r="V36" s="161">
        <f t="shared" si="6"/>
        <v>26.73</v>
      </c>
      <c r="W36" s="161"/>
      <c r="X36" s="161" t="s">
        <v>134</v>
      </c>
      <c r="Y36" s="161" t="s">
        <v>135</v>
      </c>
      <c r="Z36" s="151"/>
      <c r="AA36" s="151"/>
      <c r="AB36" s="151"/>
      <c r="AC36" s="151"/>
      <c r="AD36" s="151"/>
      <c r="AE36" s="151"/>
      <c r="AF36" s="151"/>
      <c r="AG36" s="151" t="s">
        <v>136</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x14ac:dyDescent="0.2">
      <c r="A37" s="179">
        <v>14</v>
      </c>
      <c r="B37" s="180" t="s">
        <v>181</v>
      </c>
      <c r="C37" s="189" t="s">
        <v>182</v>
      </c>
      <c r="D37" s="181" t="s">
        <v>148</v>
      </c>
      <c r="E37" s="182">
        <v>99</v>
      </c>
      <c r="F37" s="183"/>
      <c r="G37" s="184">
        <f t="shared" si="0"/>
        <v>0</v>
      </c>
      <c r="H37" s="183"/>
      <c r="I37" s="184">
        <f t="shared" si="1"/>
        <v>0</v>
      </c>
      <c r="J37" s="183"/>
      <c r="K37" s="184">
        <f t="shared" si="2"/>
        <v>0</v>
      </c>
      <c r="L37" s="184">
        <v>21</v>
      </c>
      <c r="M37" s="184">
        <f t="shared" si="3"/>
        <v>0</v>
      </c>
      <c r="N37" s="182">
        <v>2.7499999999999998E-3</v>
      </c>
      <c r="O37" s="182">
        <f t="shared" si="4"/>
        <v>0.27</v>
      </c>
      <c r="P37" s="182">
        <v>0</v>
      </c>
      <c r="Q37" s="182">
        <f t="shared" si="5"/>
        <v>0</v>
      </c>
      <c r="R37" s="184" t="s">
        <v>172</v>
      </c>
      <c r="S37" s="184" t="s">
        <v>133</v>
      </c>
      <c r="T37" s="185" t="s">
        <v>133</v>
      </c>
      <c r="U37" s="161">
        <v>0.156</v>
      </c>
      <c r="V37" s="161">
        <f t="shared" si="6"/>
        <v>15.44</v>
      </c>
      <c r="W37" s="161"/>
      <c r="X37" s="161" t="s">
        <v>134</v>
      </c>
      <c r="Y37" s="161" t="s">
        <v>135</v>
      </c>
      <c r="Z37" s="151"/>
      <c r="AA37" s="151"/>
      <c r="AB37" s="151"/>
      <c r="AC37" s="151"/>
      <c r="AD37" s="151"/>
      <c r="AE37" s="151"/>
      <c r="AF37" s="151"/>
      <c r="AG37" s="151" t="s">
        <v>136</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79">
        <v>15</v>
      </c>
      <c r="B38" s="180" t="s">
        <v>183</v>
      </c>
      <c r="C38" s="189" t="s">
        <v>184</v>
      </c>
      <c r="D38" s="181" t="s">
        <v>148</v>
      </c>
      <c r="E38" s="182">
        <v>99</v>
      </c>
      <c r="F38" s="183"/>
      <c r="G38" s="184">
        <f t="shared" si="0"/>
        <v>0</v>
      </c>
      <c r="H38" s="183"/>
      <c r="I38" s="184">
        <f t="shared" si="1"/>
        <v>0</v>
      </c>
      <c r="J38" s="183"/>
      <c r="K38" s="184">
        <f t="shared" si="2"/>
        <v>0</v>
      </c>
      <c r="L38" s="184">
        <v>21</v>
      </c>
      <c r="M38" s="184">
        <f t="shared" si="3"/>
        <v>0</v>
      </c>
      <c r="N38" s="182">
        <v>0</v>
      </c>
      <c r="O38" s="182">
        <f t="shared" si="4"/>
        <v>0</v>
      </c>
      <c r="P38" s="182">
        <v>1.4999999999999999E-2</v>
      </c>
      <c r="Q38" s="182">
        <f t="shared" si="5"/>
        <v>1.49</v>
      </c>
      <c r="R38" s="184" t="s">
        <v>172</v>
      </c>
      <c r="S38" s="184" t="s">
        <v>133</v>
      </c>
      <c r="T38" s="185" t="s">
        <v>133</v>
      </c>
      <c r="U38" s="161">
        <v>0.09</v>
      </c>
      <c r="V38" s="161">
        <f t="shared" si="6"/>
        <v>8.91</v>
      </c>
      <c r="W38" s="161"/>
      <c r="X38" s="161" t="s">
        <v>134</v>
      </c>
      <c r="Y38" s="161" t="s">
        <v>135</v>
      </c>
      <c r="Z38" s="151"/>
      <c r="AA38" s="151"/>
      <c r="AB38" s="151"/>
      <c r="AC38" s="151"/>
      <c r="AD38" s="151"/>
      <c r="AE38" s="151"/>
      <c r="AF38" s="151"/>
      <c r="AG38" s="151" t="s">
        <v>136</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79">
        <v>16</v>
      </c>
      <c r="B39" s="180" t="s">
        <v>185</v>
      </c>
      <c r="C39" s="189" t="s">
        <v>186</v>
      </c>
      <c r="D39" s="181" t="s">
        <v>131</v>
      </c>
      <c r="E39" s="182">
        <v>2</v>
      </c>
      <c r="F39" s="183"/>
      <c r="G39" s="184">
        <f t="shared" si="0"/>
        <v>0</v>
      </c>
      <c r="H39" s="183"/>
      <c r="I39" s="184">
        <f t="shared" si="1"/>
        <v>0</v>
      </c>
      <c r="J39" s="183"/>
      <c r="K39" s="184">
        <f t="shared" si="2"/>
        <v>0</v>
      </c>
      <c r="L39" s="184">
        <v>21</v>
      </c>
      <c r="M39" s="184">
        <f t="shared" si="3"/>
        <v>0</v>
      </c>
      <c r="N39" s="182">
        <v>2.6839999999999999E-2</v>
      </c>
      <c r="O39" s="182">
        <f t="shared" si="4"/>
        <v>0.05</v>
      </c>
      <c r="P39" s="182">
        <v>0</v>
      </c>
      <c r="Q39" s="182">
        <f t="shared" si="5"/>
        <v>0</v>
      </c>
      <c r="R39" s="184" t="s">
        <v>172</v>
      </c>
      <c r="S39" s="184" t="s">
        <v>133</v>
      </c>
      <c r="T39" s="185" t="s">
        <v>133</v>
      </c>
      <c r="U39" s="161">
        <v>0</v>
      </c>
      <c r="V39" s="161">
        <f t="shared" si="6"/>
        <v>0</v>
      </c>
      <c r="W39" s="161"/>
      <c r="X39" s="161" t="s">
        <v>134</v>
      </c>
      <c r="Y39" s="161" t="s">
        <v>135</v>
      </c>
      <c r="Z39" s="151"/>
      <c r="AA39" s="151"/>
      <c r="AB39" s="151"/>
      <c r="AC39" s="151"/>
      <c r="AD39" s="151"/>
      <c r="AE39" s="151"/>
      <c r="AF39" s="151"/>
      <c r="AG39" s="151" t="s">
        <v>136</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72">
        <v>17</v>
      </c>
      <c r="B40" s="173" t="s">
        <v>187</v>
      </c>
      <c r="C40" s="187" t="s">
        <v>188</v>
      </c>
      <c r="D40" s="174" t="s">
        <v>131</v>
      </c>
      <c r="E40" s="175">
        <v>1.5840000000000001</v>
      </c>
      <c r="F40" s="176"/>
      <c r="G40" s="177">
        <f t="shared" si="0"/>
        <v>0</v>
      </c>
      <c r="H40" s="176"/>
      <c r="I40" s="177">
        <f t="shared" si="1"/>
        <v>0</v>
      </c>
      <c r="J40" s="176"/>
      <c r="K40" s="177">
        <f t="shared" si="2"/>
        <v>0</v>
      </c>
      <c r="L40" s="177">
        <v>21</v>
      </c>
      <c r="M40" s="177">
        <f t="shared" si="3"/>
        <v>0</v>
      </c>
      <c r="N40" s="175">
        <v>0.55000000000000004</v>
      </c>
      <c r="O40" s="175">
        <f t="shared" si="4"/>
        <v>0.87</v>
      </c>
      <c r="P40" s="175">
        <v>0</v>
      </c>
      <c r="Q40" s="175">
        <f t="shared" si="5"/>
        <v>0</v>
      </c>
      <c r="R40" s="177" t="s">
        <v>189</v>
      </c>
      <c r="S40" s="177" t="s">
        <v>133</v>
      </c>
      <c r="T40" s="178" t="s">
        <v>133</v>
      </c>
      <c r="U40" s="161">
        <v>0</v>
      </c>
      <c r="V40" s="161">
        <f t="shared" si="6"/>
        <v>0</v>
      </c>
      <c r="W40" s="161"/>
      <c r="X40" s="161" t="s">
        <v>190</v>
      </c>
      <c r="Y40" s="161" t="s">
        <v>135</v>
      </c>
      <c r="Z40" s="151"/>
      <c r="AA40" s="151"/>
      <c r="AB40" s="151"/>
      <c r="AC40" s="151"/>
      <c r="AD40" s="151"/>
      <c r="AE40" s="151"/>
      <c r="AF40" s="151"/>
      <c r="AG40" s="151" t="s">
        <v>191</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2" x14ac:dyDescent="0.2">
      <c r="A41" s="158"/>
      <c r="B41" s="159"/>
      <c r="C41" s="188" t="s">
        <v>192</v>
      </c>
      <c r="D41" s="162"/>
      <c r="E41" s="163">
        <v>1.5840000000000001</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140</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x14ac:dyDescent="0.2">
      <c r="A42" s="165" t="s">
        <v>127</v>
      </c>
      <c r="B42" s="166" t="s">
        <v>89</v>
      </c>
      <c r="C42" s="186" t="s">
        <v>90</v>
      </c>
      <c r="D42" s="167"/>
      <c r="E42" s="168"/>
      <c r="F42" s="169"/>
      <c r="G42" s="169">
        <f>SUMIF(AG43:AG51,"&lt;&gt;NOR",G43:G51)</f>
        <v>0</v>
      </c>
      <c r="H42" s="169"/>
      <c r="I42" s="169">
        <f>SUM(I43:I51)</f>
        <v>0</v>
      </c>
      <c r="J42" s="169"/>
      <c r="K42" s="169">
        <f>SUM(K43:K51)</f>
        <v>0</v>
      </c>
      <c r="L42" s="169"/>
      <c r="M42" s="169">
        <f>SUM(M43:M51)</f>
        <v>0</v>
      </c>
      <c r="N42" s="168"/>
      <c r="O42" s="168">
        <f>SUM(O43:O51)</f>
        <v>0.62000000000000011</v>
      </c>
      <c r="P42" s="168"/>
      <c r="Q42" s="168">
        <f>SUM(Q43:Q51)</f>
        <v>0</v>
      </c>
      <c r="R42" s="169"/>
      <c r="S42" s="169"/>
      <c r="T42" s="170"/>
      <c r="U42" s="164"/>
      <c r="V42" s="164">
        <f>SUM(V43:V51)</f>
        <v>34.880000000000003</v>
      </c>
      <c r="W42" s="164"/>
      <c r="X42" s="164"/>
      <c r="Y42" s="164"/>
      <c r="AG42" t="s">
        <v>128</v>
      </c>
    </row>
    <row r="43" spans="1:60" ht="22.5" outlineLevel="1" x14ac:dyDescent="0.2">
      <c r="A43" s="172">
        <v>18</v>
      </c>
      <c r="B43" s="173" t="s">
        <v>193</v>
      </c>
      <c r="C43" s="187" t="s">
        <v>194</v>
      </c>
      <c r="D43" s="174" t="s">
        <v>148</v>
      </c>
      <c r="E43" s="175">
        <v>99</v>
      </c>
      <c r="F43" s="176"/>
      <c r="G43" s="177">
        <f>ROUND(E43*F43,2)</f>
        <v>0</v>
      </c>
      <c r="H43" s="176"/>
      <c r="I43" s="177">
        <f>ROUND(E43*H43,2)</f>
        <v>0</v>
      </c>
      <c r="J43" s="176"/>
      <c r="K43" s="177">
        <f>ROUND(E43*J43,2)</f>
        <v>0</v>
      </c>
      <c r="L43" s="177">
        <v>21</v>
      </c>
      <c r="M43" s="177">
        <f>G43*(1+L43/100)</f>
        <v>0</v>
      </c>
      <c r="N43" s="175">
        <v>5.5900000000000004E-3</v>
      </c>
      <c r="O43" s="175">
        <f>ROUND(E43*N43,2)</f>
        <v>0.55000000000000004</v>
      </c>
      <c r="P43" s="175">
        <v>0</v>
      </c>
      <c r="Q43" s="175">
        <f>ROUND(E43*P43,2)</f>
        <v>0</v>
      </c>
      <c r="R43" s="177" t="s">
        <v>195</v>
      </c>
      <c r="S43" s="177" t="s">
        <v>133</v>
      </c>
      <c r="T43" s="178" t="s">
        <v>133</v>
      </c>
      <c r="U43" s="161">
        <v>0.27700000000000002</v>
      </c>
      <c r="V43" s="161">
        <f>ROUND(E43*U43,2)</f>
        <v>27.42</v>
      </c>
      <c r="W43" s="161"/>
      <c r="X43" s="161" t="s">
        <v>134</v>
      </c>
      <c r="Y43" s="161" t="s">
        <v>135</v>
      </c>
      <c r="Z43" s="151"/>
      <c r="AA43" s="151"/>
      <c r="AB43" s="151"/>
      <c r="AC43" s="151"/>
      <c r="AD43" s="151"/>
      <c r="AE43" s="151"/>
      <c r="AF43" s="151"/>
      <c r="AG43" s="151" t="s">
        <v>136</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2" x14ac:dyDescent="0.2">
      <c r="A44" s="158"/>
      <c r="B44" s="159"/>
      <c r="C44" s="253" t="s">
        <v>196</v>
      </c>
      <c r="D44" s="254"/>
      <c r="E44" s="254"/>
      <c r="F44" s="254"/>
      <c r="G44" s="254"/>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145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2" x14ac:dyDescent="0.2">
      <c r="A45" s="158"/>
      <c r="B45" s="159"/>
      <c r="C45" s="255" t="s">
        <v>197</v>
      </c>
      <c r="D45" s="256"/>
      <c r="E45" s="256"/>
      <c r="F45" s="256"/>
      <c r="G45" s="256"/>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138</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72">
        <v>19</v>
      </c>
      <c r="B46" s="173" t="s">
        <v>198</v>
      </c>
      <c r="C46" s="187" t="s">
        <v>199</v>
      </c>
      <c r="D46" s="174" t="s">
        <v>143</v>
      </c>
      <c r="E46" s="175">
        <v>6</v>
      </c>
      <c r="F46" s="176"/>
      <c r="G46" s="177">
        <f>ROUND(E46*F46,2)</f>
        <v>0</v>
      </c>
      <c r="H46" s="176"/>
      <c r="I46" s="177">
        <f>ROUND(E46*H46,2)</f>
        <v>0</v>
      </c>
      <c r="J46" s="176"/>
      <c r="K46" s="177">
        <f>ROUND(E46*J46,2)</f>
        <v>0</v>
      </c>
      <c r="L46" s="177">
        <v>21</v>
      </c>
      <c r="M46" s="177">
        <f>G46*(1+L46/100)</f>
        <v>0</v>
      </c>
      <c r="N46" s="175">
        <v>3.5400000000000002E-3</v>
      </c>
      <c r="O46" s="175">
        <f>ROUND(E46*N46,2)</f>
        <v>0.02</v>
      </c>
      <c r="P46" s="175">
        <v>0</v>
      </c>
      <c r="Q46" s="175">
        <f>ROUND(E46*P46,2)</f>
        <v>0</v>
      </c>
      <c r="R46" s="177" t="s">
        <v>195</v>
      </c>
      <c r="S46" s="177" t="s">
        <v>133</v>
      </c>
      <c r="T46" s="178" t="s">
        <v>133</v>
      </c>
      <c r="U46" s="161">
        <v>0.219</v>
      </c>
      <c r="V46" s="161">
        <f>ROUND(E46*U46,2)</f>
        <v>1.31</v>
      </c>
      <c r="W46" s="161"/>
      <c r="X46" s="161" t="s">
        <v>134</v>
      </c>
      <c r="Y46" s="161" t="s">
        <v>135</v>
      </c>
      <c r="Z46" s="151"/>
      <c r="AA46" s="151"/>
      <c r="AB46" s="151"/>
      <c r="AC46" s="151"/>
      <c r="AD46" s="151"/>
      <c r="AE46" s="151"/>
      <c r="AF46" s="151"/>
      <c r="AG46" s="151" t="s">
        <v>136</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2" x14ac:dyDescent="0.2">
      <c r="A47" s="158"/>
      <c r="B47" s="159"/>
      <c r="C47" s="251" t="s">
        <v>200</v>
      </c>
      <c r="D47" s="252"/>
      <c r="E47" s="252"/>
      <c r="F47" s="252"/>
      <c r="G47" s="252"/>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138</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72">
        <v>20</v>
      </c>
      <c r="B48" s="173" t="s">
        <v>201</v>
      </c>
      <c r="C48" s="187" t="s">
        <v>202</v>
      </c>
      <c r="D48" s="174" t="s">
        <v>143</v>
      </c>
      <c r="E48" s="175">
        <v>20.5</v>
      </c>
      <c r="F48" s="176"/>
      <c r="G48" s="177">
        <f>ROUND(E48*F48,2)</f>
        <v>0</v>
      </c>
      <c r="H48" s="176"/>
      <c r="I48" s="177">
        <f>ROUND(E48*H48,2)</f>
        <v>0</v>
      </c>
      <c r="J48" s="176"/>
      <c r="K48" s="177">
        <f>ROUND(E48*J48,2)</f>
        <v>0</v>
      </c>
      <c r="L48" s="177">
        <v>21</v>
      </c>
      <c r="M48" s="177">
        <f>G48*(1+L48/100)</f>
        <v>0</v>
      </c>
      <c r="N48" s="175">
        <v>2.3999999999999998E-3</v>
      </c>
      <c r="O48" s="175">
        <f>ROUND(E48*N48,2)</f>
        <v>0.05</v>
      </c>
      <c r="P48" s="175">
        <v>0</v>
      </c>
      <c r="Q48" s="175">
        <f>ROUND(E48*P48,2)</f>
        <v>0</v>
      </c>
      <c r="R48" s="177" t="s">
        <v>195</v>
      </c>
      <c r="S48" s="177" t="s">
        <v>133</v>
      </c>
      <c r="T48" s="178" t="s">
        <v>133</v>
      </c>
      <c r="U48" s="161">
        <v>0.26</v>
      </c>
      <c r="V48" s="161">
        <f>ROUND(E48*U48,2)</f>
        <v>5.33</v>
      </c>
      <c r="W48" s="161"/>
      <c r="X48" s="161" t="s">
        <v>134</v>
      </c>
      <c r="Y48" s="161" t="s">
        <v>135</v>
      </c>
      <c r="Z48" s="151"/>
      <c r="AA48" s="151"/>
      <c r="AB48" s="151"/>
      <c r="AC48" s="151"/>
      <c r="AD48" s="151"/>
      <c r="AE48" s="151"/>
      <c r="AF48" s="151"/>
      <c r="AG48" s="151" t="s">
        <v>136</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2" x14ac:dyDescent="0.2">
      <c r="A49" s="158"/>
      <c r="B49" s="159"/>
      <c r="C49" s="253" t="s">
        <v>203</v>
      </c>
      <c r="D49" s="254"/>
      <c r="E49" s="254"/>
      <c r="F49" s="254"/>
      <c r="G49" s="254"/>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145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2" x14ac:dyDescent="0.2">
      <c r="A50" s="158"/>
      <c r="B50" s="159"/>
      <c r="C50" s="255" t="s">
        <v>204</v>
      </c>
      <c r="D50" s="256"/>
      <c r="E50" s="256"/>
      <c r="F50" s="256"/>
      <c r="G50" s="256"/>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138</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79">
        <v>21</v>
      </c>
      <c r="B51" s="180" t="s">
        <v>205</v>
      </c>
      <c r="C51" s="189" t="s">
        <v>206</v>
      </c>
      <c r="D51" s="181" t="s">
        <v>207</v>
      </c>
      <c r="E51" s="182">
        <v>2</v>
      </c>
      <c r="F51" s="183"/>
      <c r="G51" s="184">
        <f>ROUND(E51*F51,2)</f>
        <v>0</v>
      </c>
      <c r="H51" s="183"/>
      <c r="I51" s="184">
        <f>ROUND(E51*H51,2)</f>
        <v>0</v>
      </c>
      <c r="J51" s="183"/>
      <c r="K51" s="184">
        <f>ROUND(E51*J51,2)</f>
        <v>0</v>
      </c>
      <c r="L51" s="184">
        <v>21</v>
      </c>
      <c r="M51" s="184">
        <f>G51*(1+L51/100)</f>
        <v>0</v>
      </c>
      <c r="N51" s="182">
        <v>5.0000000000000001E-4</v>
      </c>
      <c r="O51" s="182">
        <f>ROUND(E51*N51,2)</f>
        <v>0</v>
      </c>
      <c r="P51" s="182">
        <v>0</v>
      </c>
      <c r="Q51" s="182">
        <f>ROUND(E51*P51,2)</f>
        <v>0</v>
      </c>
      <c r="R51" s="184" t="s">
        <v>195</v>
      </c>
      <c r="S51" s="184" t="s">
        <v>133</v>
      </c>
      <c r="T51" s="185" t="s">
        <v>133</v>
      </c>
      <c r="U51" s="161">
        <v>0.41</v>
      </c>
      <c r="V51" s="161">
        <f>ROUND(E51*U51,2)</f>
        <v>0.82</v>
      </c>
      <c r="W51" s="161"/>
      <c r="X51" s="161" t="s">
        <v>134</v>
      </c>
      <c r="Y51" s="161" t="s">
        <v>135</v>
      </c>
      <c r="Z51" s="151"/>
      <c r="AA51" s="151"/>
      <c r="AB51" s="151"/>
      <c r="AC51" s="151"/>
      <c r="AD51" s="151"/>
      <c r="AE51" s="151"/>
      <c r="AF51" s="151"/>
      <c r="AG51" s="151" t="s">
        <v>136</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x14ac:dyDescent="0.2">
      <c r="A52" s="165" t="s">
        <v>127</v>
      </c>
      <c r="B52" s="166" t="s">
        <v>91</v>
      </c>
      <c r="C52" s="186" t="s">
        <v>92</v>
      </c>
      <c r="D52" s="167"/>
      <c r="E52" s="168"/>
      <c r="F52" s="169"/>
      <c r="G52" s="169">
        <f>SUMIF(AG53:AG54,"&lt;&gt;NOR",G53:G54)</f>
        <v>0</v>
      </c>
      <c r="H52" s="169"/>
      <c r="I52" s="169">
        <f>SUM(I53:I54)</f>
        <v>0</v>
      </c>
      <c r="J52" s="169"/>
      <c r="K52" s="169">
        <f>SUM(K53:K54)</f>
        <v>0</v>
      </c>
      <c r="L52" s="169"/>
      <c r="M52" s="169">
        <f>SUM(M53:M54)</f>
        <v>0</v>
      </c>
      <c r="N52" s="168"/>
      <c r="O52" s="168">
        <f>SUM(O53:O54)</f>
        <v>0.02</v>
      </c>
      <c r="P52" s="168"/>
      <c r="Q52" s="168">
        <f>SUM(Q53:Q54)</f>
        <v>0</v>
      </c>
      <c r="R52" s="169"/>
      <c r="S52" s="169"/>
      <c r="T52" s="170"/>
      <c r="U52" s="164"/>
      <c r="V52" s="164">
        <f>SUM(V53:V54)</f>
        <v>9.9</v>
      </c>
      <c r="W52" s="164"/>
      <c r="X52" s="164"/>
      <c r="Y52" s="164"/>
      <c r="AG52" t="s">
        <v>128</v>
      </c>
    </row>
    <row r="53" spans="1:60" outlineLevel="1" x14ac:dyDescent="0.2">
      <c r="A53" s="172">
        <v>22</v>
      </c>
      <c r="B53" s="173" t="s">
        <v>208</v>
      </c>
      <c r="C53" s="187" t="s">
        <v>209</v>
      </c>
      <c r="D53" s="174" t="s">
        <v>148</v>
      </c>
      <c r="E53" s="175">
        <v>99</v>
      </c>
      <c r="F53" s="176"/>
      <c r="G53" s="177">
        <f>ROUND(E53*F53,2)</f>
        <v>0</v>
      </c>
      <c r="H53" s="176"/>
      <c r="I53" s="177">
        <f>ROUND(E53*H53,2)</f>
        <v>0</v>
      </c>
      <c r="J53" s="176"/>
      <c r="K53" s="177">
        <f>ROUND(E53*J53,2)</f>
        <v>0</v>
      </c>
      <c r="L53" s="177">
        <v>21</v>
      </c>
      <c r="M53" s="177">
        <f>G53*(1+L53/100)</f>
        <v>0</v>
      </c>
      <c r="N53" s="175">
        <v>1.9000000000000001E-4</v>
      </c>
      <c r="O53" s="175">
        <f>ROUND(E53*N53,2)</f>
        <v>0.02</v>
      </c>
      <c r="P53" s="175">
        <v>0</v>
      </c>
      <c r="Q53" s="175">
        <f>ROUND(E53*P53,2)</f>
        <v>0</v>
      </c>
      <c r="R53" s="177" t="s">
        <v>210</v>
      </c>
      <c r="S53" s="177" t="s">
        <v>133</v>
      </c>
      <c r="T53" s="178" t="s">
        <v>133</v>
      </c>
      <c r="U53" s="161">
        <v>0.1</v>
      </c>
      <c r="V53" s="161">
        <f>ROUND(E53*U53,2)</f>
        <v>9.9</v>
      </c>
      <c r="W53" s="161"/>
      <c r="X53" s="161" t="s">
        <v>134</v>
      </c>
      <c r="Y53" s="161" t="s">
        <v>135</v>
      </c>
      <c r="Z53" s="151"/>
      <c r="AA53" s="151"/>
      <c r="AB53" s="151"/>
      <c r="AC53" s="151"/>
      <c r="AD53" s="151"/>
      <c r="AE53" s="151"/>
      <c r="AF53" s="151"/>
      <c r="AG53" s="151" t="s">
        <v>136</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2" x14ac:dyDescent="0.2">
      <c r="A54" s="158"/>
      <c r="B54" s="159"/>
      <c r="C54" s="251" t="s">
        <v>211</v>
      </c>
      <c r="D54" s="252"/>
      <c r="E54" s="252"/>
      <c r="F54" s="252"/>
      <c r="G54" s="252"/>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138</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x14ac:dyDescent="0.2">
      <c r="A55" s="165" t="s">
        <v>127</v>
      </c>
      <c r="B55" s="166" t="s">
        <v>93</v>
      </c>
      <c r="C55" s="186" t="s">
        <v>94</v>
      </c>
      <c r="D55" s="167"/>
      <c r="E55" s="168"/>
      <c r="F55" s="169"/>
      <c r="G55" s="169">
        <f>SUMIF(AG56:AG56,"&lt;&gt;NOR",G56:G56)</f>
        <v>0</v>
      </c>
      <c r="H55" s="169"/>
      <c r="I55" s="169">
        <f>SUM(I56:I56)</f>
        <v>0</v>
      </c>
      <c r="J55" s="169"/>
      <c r="K55" s="169">
        <f>SUM(K56:K56)</f>
        <v>0</v>
      </c>
      <c r="L55" s="169"/>
      <c r="M55" s="169">
        <f>SUM(M56:M56)</f>
        <v>0</v>
      </c>
      <c r="N55" s="168"/>
      <c r="O55" s="168">
        <f>SUM(O56:O56)</f>
        <v>0</v>
      </c>
      <c r="P55" s="168"/>
      <c r="Q55" s="168">
        <f>SUM(Q56:Q56)</f>
        <v>0</v>
      </c>
      <c r="R55" s="169"/>
      <c r="S55" s="169"/>
      <c r="T55" s="170"/>
      <c r="U55" s="164"/>
      <c r="V55" s="164">
        <f>SUM(V56:V56)</f>
        <v>8.18</v>
      </c>
      <c r="W55" s="164"/>
      <c r="X55" s="164"/>
      <c r="Y55" s="164"/>
      <c r="AG55" t="s">
        <v>128</v>
      </c>
    </row>
    <row r="56" spans="1:60" outlineLevel="1" x14ac:dyDescent="0.2">
      <c r="A56" s="179">
        <v>23</v>
      </c>
      <c r="B56" s="180" t="s">
        <v>212</v>
      </c>
      <c r="C56" s="189" t="s">
        <v>213</v>
      </c>
      <c r="D56" s="181" t="s">
        <v>148</v>
      </c>
      <c r="E56" s="182">
        <v>12</v>
      </c>
      <c r="F56" s="183"/>
      <c r="G56" s="184">
        <f>ROUND(E56*F56,2)</f>
        <v>0</v>
      </c>
      <c r="H56" s="183"/>
      <c r="I56" s="184">
        <f>ROUND(E56*H56,2)</f>
        <v>0</v>
      </c>
      <c r="J56" s="183"/>
      <c r="K56" s="184">
        <f>ROUND(E56*J56,2)</f>
        <v>0</v>
      </c>
      <c r="L56" s="184">
        <v>21</v>
      </c>
      <c r="M56" s="184">
        <f>G56*(1+L56/100)</f>
        <v>0</v>
      </c>
      <c r="N56" s="182">
        <v>0</v>
      </c>
      <c r="O56" s="182">
        <f>ROUND(E56*N56,2)</f>
        <v>0</v>
      </c>
      <c r="P56" s="182">
        <v>0</v>
      </c>
      <c r="Q56" s="182">
        <f>ROUND(E56*P56,2)</f>
        <v>0</v>
      </c>
      <c r="R56" s="184" t="s">
        <v>214</v>
      </c>
      <c r="S56" s="184" t="s">
        <v>133</v>
      </c>
      <c r="T56" s="185" t="s">
        <v>133</v>
      </c>
      <c r="U56" s="161">
        <v>0.68200000000000005</v>
      </c>
      <c r="V56" s="161">
        <f>ROUND(E56*U56,2)</f>
        <v>8.18</v>
      </c>
      <c r="W56" s="161"/>
      <c r="X56" s="161" t="s">
        <v>134</v>
      </c>
      <c r="Y56" s="161" t="s">
        <v>135</v>
      </c>
      <c r="Z56" s="151"/>
      <c r="AA56" s="151"/>
      <c r="AB56" s="151"/>
      <c r="AC56" s="151"/>
      <c r="AD56" s="151"/>
      <c r="AE56" s="151"/>
      <c r="AF56" s="151"/>
      <c r="AG56" s="151" t="s">
        <v>136</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x14ac:dyDescent="0.2">
      <c r="A57" s="165" t="s">
        <v>127</v>
      </c>
      <c r="B57" s="166" t="s">
        <v>95</v>
      </c>
      <c r="C57" s="186" t="s">
        <v>96</v>
      </c>
      <c r="D57" s="167"/>
      <c r="E57" s="168"/>
      <c r="F57" s="169"/>
      <c r="G57" s="169">
        <f>SUMIF(AG58:AG62,"&lt;&gt;NOR",G58:G62)</f>
        <v>0</v>
      </c>
      <c r="H57" s="169"/>
      <c r="I57" s="169">
        <f>SUM(I58:I62)</f>
        <v>0</v>
      </c>
      <c r="J57" s="169"/>
      <c r="K57" s="169">
        <f>SUM(K58:K62)</f>
        <v>0</v>
      </c>
      <c r="L57" s="169"/>
      <c r="M57" s="169">
        <f>SUM(M58:M62)</f>
        <v>0</v>
      </c>
      <c r="N57" s="168"/>
      <c r="O57" s="168">
        <f>SUM(O58:O62)</f>
        <v>0</v>
      </c>
      <c r="P57" s="168"/>
      <c r="Q57" s="168">
        <f>SUM(Q58:Q62)</f>
        <v>0</v>
      </c>
      <c r="R57" s="169"/>
      <c r="S57" s="169"/>
      <c r="T57" s="170"/>
      <c r="U57" s="164"/>
      <c r="V57" s="164">
        <f>SUM(V58:V62)</f>
        <v>4.58</v>
      </c>
      <c r="W57" s="164"/>
      <c r="X57" s="164"/>
      <c r="Y57" s="164"/>
      <c r="AG57" t="s">
        <v>128</v>
      </c>
    </row>
    <row r="58" spans="1:60" outlineLevel="1" x14ac:dyDescent="0.2">
      <c r="A58" s="172">
        <v>24</v>
      </c>
      <c r="B58" s="173" t="s">
        <v>215</v>
      </c>
      <c r="C58" s="187" t="s">
        <v>216</v>
      </c>
      <c r="D58" s="174" t="s">
        <v>163</v>
      </c>
      <c r="E58" s="175">
        <v>3.1989999999999998</v>
      </c>
      <c r="F58" s="176"/>
      <c r="G58" s="177">
        <f>ROUND(E58*F58,2)</f>
        <v>0</v>
      </c>
      <c r="H58" s="176"/>
      <c r="I58" s="177">
        <f>ROUND(E58*H58,2)</f>
        <v>0</v>
      </c>
      <c r="J58" s="176"/>
      <c r="K58" s="177">
        <f>ROUND(E58*J58,2)</f>
        <v>0</v>
      </c>
      <c r="L58" s="177">
        <v>21</v>
      </c>
      <c r="M58" s="177">
        <f>G58*(1+L58/100)</f>
        <v>0</v>
      </c>
      <c r="N58" s="175">
        <v>0</v>
      </c>
      <c r="O58" s="175">
        <f>ROUND(E58*N58,2)</f>
        <v>0</v>
      </c>
      <c r="P58" s="175">
        <v>0</v>
      </c>
      <c r="Q58" s="175">
        <f>ROUND(E58*P58,2)</f>
        <v>0</v>
      </c>
      <c r="R58" s="177" t="s">
        <v>217</v>
      </c>
      <c r="S58" s="177" t="s">
        <v>133</v>
      </c>
      <c r="T58" s="178" t="s">
        <v>133</v>
      </c>
      <c r="U58" s="161">
        <v>0.49</v>
      </c>
      <c r="V58" s="161">
        <f>ROUND(E58*U58,2)</f>
        <v>1.57</v>
      </c>
      <c r="W58" s="161"/>
      <c r="X58" s="161" t="s">
        <v>218</v>
      </c>
      <c r="Y58" s="161" t="s">
        <v>135</v>
      </c>
      <c r="Z58" s="151"/>
      <c r="AA58" s="151"/>
      <c r="AB58" s="151"/>
      <c r="AC58" s="151"/>
      <c r="AD58" s="151"/>
      <c r="AE58" s="151"/>
      <c r="AF58" s="151"/>
      <c r="AG58" s="151" t="s">
        <v>219</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2" x14ac:dyDescent="0.2">
      <c r="A59" s="158"/>
      <c r="B59" s="159"/>
      <c r="C59" s="251" t="s">
        <v>220</v>
      </c>
      <c r="D59" s="252"/>
      <c r="E59" s="252"/>
      <c r="F59" s="252"/>
      <c r="G59" s="252"/>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138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79">
        <v>25</v>
      </c>
      <c r="B60" s="180" t="s">
        <v>221</v>
      </c>
      <c r="C60" s="189" t="s">
        <v>222</v>
      </c>
      <c r="D60" s="181" t="s">
        <v>163</v>
      </c>
      <c r="E60" s="182">
        <v>19.193999999999999</v>
      </c>
      <c r="F60" s="183"/>
      <c r="G60" s="184">
        <f>ROUND(E60*F60,2)</f>
        <v>0</v>
      </c>
      <c r="H60" s="183"/>
      <c r="I60" s="184">
        <f>ROUND(E60*H60,2)</f>
        <v>0</v>
      </c>
      <c r="J60" s="183"/>
      <c r="K60" s="184">
        <f>ROUND(E60*J60,2)</f>
        <v>0</v>
      </c>
      <c r="L60" s="184">
        <v>21</v>
      </c>
      <c r="M60" s="184">
        <f>G60*(1+L60/100)</f>
        <v>0</v>
      </c>
      <c r="N60" s="182">
        <v>0</v>
      </c>
      <c r="O60" s="182">
        <f>ROUND(E60*N60,2)</f>
        <v>0</v>
      </c>
      <c r="P60" s="182">
        <v>0</v>
      </c>
      <c r="Q60" s="182">
        <f>ROUND(E60*P60,2)</f>
        <v>0</v>
      </c>
      <c r="R60" s="184" t="s">
        <v>217</v>
      </c>
      <c r="S60" s="184" t="s">
        <v>133</v>
      </c>
      <c r="T60" s="185" t="s">
        <v>133</v>
      </c>
      <c r="U60" s="161">
        <v>0</v>
      </c>
      <c r="V60" s="161">
        <f>ROUND(E60*U60,2)</f>
        <v>0</v>
      </c>
      <c r="W60" s="161"/>
      <c r="X60" s="161" t="s">
        <v>218</v>
      </c>
      <c r="Y60" s="161" t="s">
        <v>135</v>
      </c>
      <c r="Z60" s="151"/>
      <c r="AA60" s="151"/>
      <c r="AB60" s="151"/>
      <c r="AC60" s="151"/>
      <c r="AD60" s="151"/>
      <c r="AE60" s="151"/>
      <c r="AF60" s="151"/>
      <c r="AG60" s="151" t="s">
        <v>219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9">
        <v>26</v>
      </c>
      <c r="B61" s="180" t="s">
        <v>223</v>
      </c>
      <c r="C61" s="189" t="s">
        <v>224</v>
      </c>
      <c r="D61" s="181" t="s">
        <v>163</v>
      </c>
      <c r="E61" s="182">
        <v>3.1989999999999998</v>
      </c>
      <c r="F61" s="183"/>
      <c r="G61" s="184">
        <f>ROUND(E61*F61,2)</f>
        <v>0</v>
      </c>
      <c r="H61" s="183"/>
      <c r="I61" s="184">
        <f>ROUND(E61*H61,2)</f>
        <v>0</v>
      </c>
      <c r="J61" s="183"/>
      <c r="K61" s="184">
        <f>ROUND(E61*J61,2)</f>
        <v>0</v>
      </c>
      <c r="L61" s="184">
        <v>21</v>
      </c>
      <c r="M61" s="184">
        <f>G61*(1+L61/100)</f>
        <v>0</v>
      </c>
      <c r="N61" s="182">
        <v>0</v>
      </c>
      <c r="O61" s="182">
        <f>ROUND(E61*N61,2)</f>
        <v>0</v>
      </c>
      <c r="P61" s="182">
        <v>0</v>
      </c>
      <c r="Q61" s="182">
        <f>ROUND(E61*P61,2)</f>
        <v>0</v>
      </c>
      <c r="R61" s="184" t="s">
        <v>217</v>
      </c>
      <c r="S61" s="184" t="s">
        <v>133</v>
      </c>
      <c r="T61" s="185" t="s">
        <v>133</v>
      </c>
      <c r="U61" s="161">
        <v>0.94199999999999995</v>
      </c>
      <c r="V61" s="161">
        <f>ROUND(E61*U61,2)</f>
        <v>3.01</v>
      </c>
      <c r="W61" s="161"/>
      <c r="X61" s="161" t="s">
        <v>218</v>
      </c>
      <c r="Y61" s="161" t="s">
        <v>135</v>
      </c>
      <c r="Z61" s="151"/>
      <c r="AA61" s="151"/>
      <c r="AB61" s="151"/>
      <c r="AC61" s="151"/>
      <c r="AD61" s="151"/>
      <c r="AE61" s="151"/>
      <c r="AF61" s="151"/>
      <c r="AG61" s="151" t="s">
        <v>219</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72">
        <v>27</v>
      </c>
      <c r="B62" s="173" t="s">
        <v>225</v>
      </c>
      <c r="C62" s="187" t="s">
        <v>226</v>
      </c>
      <c r="D62" s="174" t="s">
        <v>163</v>
      </c>
      <c r="E62" s="175">
        <v>3.1989999999999998</v>
      </c>
      <c r="F62" s="176"/>
      <c r="G62" s="177">
        <f>ROUND(E62*F62,2)</f>
        <v>0</v>
      </c>
      <c r="H62" s="176"/>
      <c r="I62" s="177">
        <f>ROUND(E62*H62,2)</f>
        <v>0</v>
      </c>
      <c r="J62" s="176"/>
      <c r="K62" s="177">
        <f>ROUND(E62*J62,2)</f>
        <v>0</v>
      </c>
      <c r="L62" s="177">
        <v>21</v>
      </c>
      <c r="M62" s="177">
        <f>G62*(1+L62/100)</f>
        <v>0</v>
      </c>
      <c r="N62" s="175">
        <v>0</v>
      </c>
      <c r="O62" s="175">
        <f>ROUND(E62*N62,2)</f>
        <v>0</v>
      </c>
      <c r="P62" s="175">
        <v>0</v>
      </c>
      <c r="Q62" s="175">
        <f>ROUND(E62*P62,2)</f>
        <v>0</v>
      </c>
      <c r="R62" s="177" t="s">
        <v>217</v>
      </c>
      <c r="S62" s="177" t="s">
        <v>133</v>
      </c>
      <c r="T62" s="178" t="s">
        <v>133</v>
      </c>
      <c r="U62" s="161">
        <v>0</v>
      </c>
      <c r="V62" s="161">
        <f>ROUND(E62*U62,2)</f>
        <v>0</v>
      </c>
      <c r="W62" s="161"/>
      <c r="X62" s="161" t="s">
        <v>218</v>
      </c>
      <c r="Y62" s="161" t="s">
        <v>135</v>
      </c>
      <c r="Z62" s="151"/>
      <c r="AA62" s="151"/>
      <c r="AB62" s="151"/>
      <c r="AC62" s="151"/>
      <c r="AD62" s="151"/>
      <c r="AE62" s="151"/>
      <c r="AF62" s="151"/>
      <c r="AG62" s="151" t="s">
        <v>219</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x14ac:dyDescent="0.2">
      <c r="A63" s="3"/>
      <c r="B63" s="4"/>
      <c r="C63" s="190"/>
      <c r="D63" s="6"/>
      <c r="E63" s="3"/>
      <c r="F63" s="3"/>
      <c r="G63" s="3"/>
      <c r="H63" s="3"/>
      <c r="I63" s="3"/>
      <c r="J63" s="3"/>
      <c r="K63" s="3"/>
      <c r="L63" s="3"/>
      <c r="M63" s="3"/>
      <c r="N63" s="3"/>
      <c r="O63" s="3"/>
      <c r="P63" s="3"/>
      <c r="Q63" s="3"/>
      <c r="R63" s="3"/>
      <c r="S63" s="3"/>
      <c r="T63" s="3"/>
      <c r="U63" s="3"/>
      <c r="V63" s="3"/>
      <c r="W63" s="3"/>
      <c r="X63" s="3"/>
      <c r="Y63" s="3"/>
      <c r="AE63">
        <v>12</v>
      </c>
      <c r="AF63">
        <v>21</v>
      </c>
      <c r="AG63" t="s">
        <v>113</v>
      </c>
    </row>
    <row r="64" spans="1:60" x14ac:dyDescent="0.2">
      <c r="A64" s="154"/>
      <c r="B64" s="155" t="s">
        <v>29</v>
      </c>
      <c r="C64" s="191"/>
      <c r="D64" s="156"/>
      <c r="E64" s="157"/>
      <c r="F64" s="157"/>
      <c r="G64" s="171">
        <f>G8+G12+G15+G18+G24+G26+G29+G31+G42+G52+G55+G57</f>
        <v>0</v>
      </c>
      <c r="H64" s="3"/>
      <c r="I64" s="3"/>
      <c r="J64" s="3"/>
      <c r="K64" s="3"/>
      <c r="L64" s="3"/>
      <c r="M64" s="3"/>
      <c r="N64" s="3"/>
      <c r="O64" s="3"/>
      <c r="P64" s="3"/>
      <c r="Q64" s="3"/>
      <c r="R64" s="3"/>
      <c r="S64" s="3"/>
      <c r="T64" s="3"/>
      <c r="U64" s="3"/>
      <c r="V64" s="3"/>
      <c r="W64" s="3"/>
      <c r="X64" s="3"/>
      <c r="Y64" s="3"/>
      <c r="AE64">
        <f>SUMIF(L7:L62,AE63,G7:G62)</f>
        <v>0</v>
      </c>
      <c r="AF64">
        <f>SUMIF(L7:L62,AF63,G7:G62)</f>
        <v>0</v>
      </c>
      <c r="AG64" t="s">
        <v>227</v>
      </c>
    </row>
    <row r="65" spans="3:33" x14ac:dyDescent="0.2">
      <c r="C65" s="192"/>
      <c r="D65" s="10"/>
      <c r="AG65" t="s">
        <v>228</v>
      </c>
    </row>
    <row r="66" spans="3:33" x14ac:dyDescent="0.2">
      <c r="D66" s="10"/>
    </row>
    <row r="67" spans="3:33" x14ac:dyDescent="0.2">
      <c r="D67" s="10"/>
    </row>
    <row r="68" spans="3:33" x14ac:dyDescent="0.2">
      <c r="D68" s="10"/>
    </row>
    <row r="69" spans="3:33" x14ac:dyDescent="0.2">
      <c r="D69" s="10"/>
    </row>
    <row r="70" spans="3:33" x14ac:dyDescent="0.2">
      <c r="D70" s="10"/>
    </row>
    <row r="71" spans="3:33" x14ac:dyDescent="0.2">
      <c r="D71" s="10"/>
    </row>
    <row r="72" spans="3:33" x14ac:dyDescent="0.2">
      <c r="D72" s="10"/>
    </row>
    <row r="73" spans="3:33" x14ac:dyDescent="0.2">
      <c r="D73" s="10"/>
    </row>
    <row r="74" spans="3:33" x14ac:dyDescent="0.2">
      <c r="D74" s="10"/>
    </row>
    <row r="75" spans="3:33" x14ac:dyDescent="0.2">
      <c r="D75" s="10"/>
    </row>
    <row r="76" spans="3:33" x14ac:dyDescent="0.2">
      <c r="D76" s="10"/>
    </row>
    <row r="77" spans="3:33" x14ac:dyDescent="0.2">
      <c r="D77" s="10"/>
    </row>
    <row r="78" spans="3:33" x14ac:dyDescent="0.2">
      <c r="D78" s="10"/>
    </row>
    <row r="79" spans="3:33" x14ac:dyDescent="0.2">
      <c r="D79" s="10"/>
    </row>
    <row r="80" spans="3: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NpMcWrQ1mrrFmemwfrM0tsvJBg4SMilLMBmtgVpB5EfB1C2jc2TKXpcuTtNfD40DQPuHaHSCNJ6h0KV/gYKTg==" saltValue="5MryQBNcQtbAoKnPvaFhUA==" spinCount="100000" sheet="1" formatRows="0"/>
  <mergeCells count="17">
    <mergeCell ref="C45:G45"/>
    <mergeCell ref="A1:G1"/>
    <mergeCell ref="C2:G2"/>
    <mergeCell ref="C3:G3"/>
    <mergeCell ref="C4:G4"/>
    <mergeCell ref="C10:G10"/>
    <mergeCell ref="C14:G14"/>
    <mergeCell ref="C20:G20"/>
    <mergeCell ref="C21:G21"/>
    <mergeCell ref="C23:G23"/>
    <mergeCell ref="C28:G28"/>
    <mergeCell ref="C44:G44"/>
    <mergeCell ref="C47:G47"/>
    <mergeCell ref="C49:G49"/>
    <mergeCell ref="C50:G50"/>
    <mergeCell ref="C54:G54"/>
    <mergeCell ref="C59:G5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4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'4 1 Pol'!Názvy_tisku</vt:lpstr>
      <vt:lpstr>oadresa</vt:lpstr>
      <vt:lpstr>Stavba!Objednatel</vt:lpstr>
      <vt:lpstr>Stavba!Objekt</vt:lpstr>
      <vt:lpstr>'4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Pavlík Ing.</dc:creator>
  <cp:lastModifiedBy>Pavel Pavlík Ing.</cp:lastModifiedBy>
  <cp:lastPrinted>2019-03-19T12:27:02Z</cp:lastPrinted>
  <dcterms:created xsi:type="dcterms:W3CDTF">2009-04-08T07:15:50Z</dcterms:created>
  <dcterms:modified xsi:type="dcterms:W3CDTF">2025-06-04T18:17:27Z</dcterms:modified>
</cp:coreProperties>
</file>