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iroda\ZELEN\Vysadba\PD a PARKY\PD DJ naves\PD\"/>
    </mc:Choice>
  </mc:AlternateContent>
  <xr:revisionPtr revIDLastSave="0" documentId="13_ncr:1_{3B59D025-04C5-457B-9B66-F04D26C5BF5E}" xr6:coauthVersionLast="47" xr6:coauthVersionMax="47" xr10:uidLastSave="{00000000-0000-0000-0000-000000000000}"/>
  <bookViews>
    <workbookView xWindow="-110" yWindow="-110" windowWidth="38620" windowHeight="21100" xr2:uid="{ABAA2908-5B25-40B5-A861-DECE827712AB}"/>
  </bookViews>
  <sheets>
    <sheet name="List1" sheetId="1" r:id="rId1"/>
  </sheets>
  <definedNames>
    <definedName name="_xlnm.Print_Titles" localSheetId="0">List1!$1:$1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6" i="1" l="1"/>
  <c r="G165" i="1"/>
  <c r="G179" i="1" l="1"/>
  <c r="I177" i="1" l="1"/>
  <c r="G180" i="1"/>
  <c r="G178" i="1"/>
  <c r="I178" i="1" s="1"/>
  <c r="I168" i="1"/>
  <c r="I179" i="1"/>
  <c r="I170" i="1"/>
  <c r="I180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G30" i="1" l="1"/>
  <c r="H26" i="1" l="1"/>
  <c r="H42" i="1" l="1"/>
  <c r="H43" i="1"/>
  <c r="G133" i="1" l="1"/>
  <c r="G122" i="1"/>
  <c r="G107" i="1"/>
  <c r="G74" i="1"/>
  <c r="G15" i="1" l="1"/>
  <c r="H15" i="1" s="1"/>
  <c r="G58" i="1" l="1"/>
  <c r="H58" i="1" s="1"/>
  <c r="H49" i="1"/>
  <c r="H48" i="1"/>
  <c r="H47" i="1"/>
  <c r="H106" i="1"/>
  <c r="H105" i="1"/>
  <c r="H104" i="1"/>
  <c r="H103" i="1"/>
  <c r="H102" i="1"/>
  <c r="H101" i="1"/>
  <c r="H6" i="1" l="1"/>
  <c r="H7" i="1"/>
  <c r="H11" i="1" l="1"/>
  <c r="H5" i="1"/>
  <c r="H8" i="1"/>
  <c r="H9" i="1"/>
  <c r="H10" i="1"/>
  <c r="G14" i="1" l="1"/>
  <c r="H14" i="1" s="1"/>
  <c r="H34" i="1"/>
  <c r="G12" i="1"/>
  <c r="H12" i="1" l="1"/>
  <c r="H13" i="1"/>
  <c r="H16" i="1"/>
  <c r="H30" i="1"/>
  <c r="H31" i="1"/>
  <c r="H32" i="1"/>
  <c r="H33" i="1"/>
  <c r="H35" i="1"/>
  <c r="H36" i="1"/>
  <c r="G56" i="1" l="1"/>
  <c r="H56" i="1" s="1"/>
  <c r="G55" i="1"/>
  <c r="G25" i="1" l="1"/>
  <c r="H25" i="1" s="1"/>
  <c r="H113" i="1" l="1"/>
  <c r="H114" i="1"/>
  <c r="H115" i="1"/>
  <c r="H116" i="1"/>
  <c r="H117" i="1"/>
  <c r="H118" i="1"/>
  <c r="H119" i="1"/>
  <c r="H120" i="1"/>
  <c r="H121" i="1"/>
  <c r="H112" i="1"/>
  <c r="H125" i="1"/>
  <c r="H126" i="1"/>
  <c r="H127" i="1"/>
  <c r="H128" i="1"/>
  <c r="H129" i="1"/>
  <c r="H130" i="1"/>
  <c r="H131" i="1"/>
  <c r="H132" i="1"/>
  <c r="H124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79" i="1"/>
  <c r="H133" i="1" l="1"/>
  <c r="H122" i="1"/>
  <c r="H107" i="1"/>
  <c r="G140" i="1"/>
  <c r="G173" i="1" s="1"/>
  <c r="H71" i="1"/>
  <c r="H72" i="1"/>
  <c r="H73" i="1"/>
  <c r="G50" i="1" l="1"/>
  <c r="I166" i="1"/>
  <c r="H74" i="1"/>
  <c r="I173" i="1" l="1"/>
  <c r="H46" i="1"/>
  <c r="G57" i="1" l="1"/>
  <c r="G65" i="1"/>
  <c r="H44" i="1"/>
  <c r="H54" i="1"/>
  <c r="G142" i="1" l="1"/>
  <c r="G19" i="1" l="1"/>
  <c r="G143" i="1"/>
  <c r="G176" i="1" s="1"/>
  <c r="I176" i="1" s="1"/>
  <c r="G23" i="1"/>
  <c r="H19" i="1" l="1"/>
  <c r="H23" i="1"/>
  <c r="G18" i="1"/>
  <c r="G22" i="1"/>
  <c r="H22" i="1" s="1"/>
  <c r="G68" i="1"/>
  <c r="G141" i="1" s="1"/>
  <c r="H18" i="1" l="1"/>
  <c r="G139" i="1"/>
  <c r="G134" i="1"/>
  <c r="G144" i="1"/>
  <c r="G171" i="1" l="1"/>
  <c r="G169" i="1"/>
  <c r="G164" i="1" s="1"/>
  <c r="G167" i="1"/>
  <c r="I167" i="1" s="1"/>
  <c r="G174" i="1"/>
  <c r="I174" i="1" s="1"/>
  <c r="I165" i="1"/>
  <c r="G20" i="1"/>
  <c r="G17" i="1"/>
  <c r="H17" i="1" s="1"/>
  <c r="G21" i="1"/>
  <c r="H21" i="1" s="1"/>
  <c r="G29" i="1"/>
  <c r="H29" i="1" s="1"/>
  <c r="G52" i="1"/>
  <c r="H52" i="1" s="1"/>
  <c r="H68" i="1"/>
  <c r="G172" i="1" l="1"/>
  <c r="I172" i="1" s="1"/>
  <c r="I171" i="1"/>
  <c r="I169" i="1"/>
  <c r="I164" i="1"/>
  <c r="H134" i="1"/>
  <c r="G108" i="1"/>
  <c r="H45" i="1"/>
  <c r="I181" i="1" l="1"/>
  <c r="G51" i="1"/>
  <c r="H57" i="1"/>
  <c r="G28" i="1"/>
  <c r="H28" i="1" s="1"/>
  <c r="G24" i="1"/>
  <c r="H24" i="1" s="1"/>
  <c r="G27" i="1"/>
  <c r="H27" i="1" s="1"/>
  <c r="H108" i="1"/>
  <c r="H64" i="1"/>
  <c r="H65" i="1" s="1"/>
  <c r="H135" i="1" s="1"/>
  <c r="H20" i="1" l="1"/>
  <c r="H37" i="1" s="1"/>
  <c r="G53" i="1"/>
  <c r="H53" i="1" s="1"/>
  <c r="H75" i="1"/>
  <c r="G75" i="1"/>
  <c r="H55" i="1" l="1"/>
  <c r="H51" i="1" l="1"/>
  <c r="H50" i="1"/>
  <c r="H60" i="1" l="1"/>
  <c r="H136" i="1" s="1"/>
  <c r="H148" i="1" s="1"/>
  <c r="H147" i="1" l="1"/>
  <c r="H150" i="1"/>
  <c r="H151" i="1" l="1"/>
  <c r="H153" i="1" s="1"/>
  <c r="H154" i="1" s="1"/>
  <c r="H185" i="1"/>
  <c r="H186" i="1" s="1"/>
  <c r="H188" i="1" s="1"/>
  <c r="H189" i="1" s="1"/>
</calcChain>
</file>

<file path=xl/sharedStrings.xml><?xml version="1.0" encoding="utf-8"?>
<sst xmlns="http://schemas.openxmlformats.org/spreadsheetml/2006/main" count="474" uniqueCount="296">
  <si>
    <t>Číslo položky ceníku</t>
  </si>
  <si>
    <t>M.j.</t>
  </si>
  <si>
    <t>Jednotková cena</t>
  </si>
  <si>
    <t>Množství</t>
  </si>
  <si>
    <t>Náklady celkem</t>
  </si>
  <si>
    <t>Poznámka</t>
  </si>
  <si>
    <t>823-1, 823-2</t>
  </si>
  <si>
    <t xml:space="preserve">PLOCHY A ÚPRAVY ÚZEMÍ    </t>
  </si>
  <si>
    <r>
      <t>m</t>
    </r>
    <r>
      <rPr>
        <vertAlign val="superscript"/>
        <sz val="8"/>
        <color rgb="FF000000"/>
        <rFont val="Segoe UI"/>
        <family val="2"/>
        <charset val="238"/>
      </rPr>
      <t>2</t>
    </r>
  </si>
  <si>
    <t>kus</t>
  </si>
  <si>
    <t>t</t>
  </si>
  <si>
    <t>ks</t>
  </si>
  <si>
    <t>SPECIFIKACE</t>
  </si>
  <si>
    <t>Zahradnický materiál</t>
  </si>
  <si>
    <t>m</t>
  </si>
  <si>
    <t>kg</t>
  </si>
  <si>
    <t>m3</t>
  </si>
  <si>
    <t>zahr. materiál celkem</t>
  </si>
  <si>
    <t>JEHLIČNATÉ STROMY</t>
  </si>
  <si>
    <t>JEHLIČNATÉ KEŘE</t>
  </si>
  <si>
    <t>LISTNATÉ STROMY</t>
  </si>
  <si>
    <t>v 30-40</t>
  </si>
  <si>
    <t>CIBULOVINY</t>
  </si>
  <si>
    <t>Sadební materiál</t>
  </si>
  <si>
    <t>okrasné stromy</t>
  </si>
  <si>
    <t>JEHLIČNATÉ STROMY CELKEM</t>
  </si>
  <si>
    <t>JEHLIČNATÉ KEŘE CELKEM</t>
  </si>
  <si>
    <t>LISTNATÉ STROMY CELKEM</t>
  </si>
  <si>
    <t>CELKEM STROMŮ</t>
  </si>
  <si>
    <t xml:space="preserve">LISTNATÉ KEŘE CELKEM </t>
  </si>
  <si>
    <t>CELKEM KEŘŮ A PNOUCÍCH DŘEVIN</t>
  </si>
  <si>
    <t xml:space="preserve">CIBULOVINY CELKEM </t>
  </si>
  <si>
    <t>SPECIFIKACE   -  celkem</t>
  </si>
  <si>
    <t>PLOCHY A ÚPRAVY ÚZEMÍ CELKEM</t>
  </si>
  <si>
    <t>Kč</t>
  </si>
  <si>
    <t>SPECIFIKACE CELKEM</t>
  </si>
  <si>
    <t>SOUČET</t>
  </si>
  <si>
    <t>DPH 21%</t>
  </si>
  <si>
    <t>SADOVÉ ÚPRAVY CELKEM</t>
  </si>
  <si>
    <t>LISTNATÉ KEŘE A PNOUCÍ DŘEVINY</t>
  </si>
  <si>
    <t xml:space="preserve">TRVALKY A OKRASNÉ TRÁVY -  CELKEM </t>
  </si>
  <si>
    <t>CELKEM KVĚTIN</t>
  </si>
  <si>
    <t>sadební materiál celkem</t>
  </si>
  <si>
    <t>pomocné údaje</t>
  </si>
  <si>
    <t>JEHLIČNATÉ STROMY - CELKEM</t>
  </si>
  <si>
    <t>LISTNATÉ STROMY (včetně ov.str.) - CELKEM</t>
  </si>
  <si>
    <t>JEHLIČNATÉ KEŘE - CELKEM</t>
  </si>
  <si>
    <t>LISTNATÉ KEŘE A PNOUCÍ DŘEVINY- CELKEM</t>
  </si>
  <si>
    <t>TRVALKY - CELKEM</t>
  </si>
  <si>
    <t xml:space="preserve">CIBULOVINY -  CELKEM </t>
  </si>
  <si>
    <t xml:space="preserve">Zkrácený popis                                                                    </t>
  </si>
  <si>
    <t>MAT</t>
  </si>
  <si>
    <t>Betula pendula</t>
  </si>
  <si>
    <t>bříza bělokorá</t>
  </si>
  <si>
    <t>ok 12-14</t>
  </si>
  <si>
    <t>TRVALKY</t>
  </si>
  <si>
    <t>keře</t>
  </si>
  <si>
    <t xml:space="preserve">jen  okrasné stromy a keře </t>
  </si>
  <si>
    <t xml:space="preserve">okrasné listnaté dř. </t>
  </si>
  <si>
    <t xml:space="preserve">okrasné listnaté stromy </t>
  </si>
  <si>
    <t>s jedním kůlem</t>
  </si>
  <si>
    <t>se třemi kůly</t>
  </si>
  <si>
    <t>jehličnaté stromy</t>
  </si>
  <si>
    <t>stromy</t>
  </si>
  <si>
    <t>v 175-200</t>
  </si>
  <si>
    <t>Potentilla fruticosa ´Hendlin´(=Bella Lindsey)</t>
  </si>
  <si>
    <t>mochna křovitá´Hendlin'- žlutá, nízká do 0,5m</t>
  </si>
  <si>
    <t xml:space="preserve"> jehličnaté stromy</t>
  </si>
  <si>
    <t>jen listnaté stromy</t>
  </si>
  <si>
    <t>Syringa meyeri 'Palibin'</t>
  </si>
  <si>
    <t xml:space="preserve">šeřík Meyerův 'Palibin' - nízký do v.1 m </t>
  </si>
  <si>
    <t>listnaté stromy</t>
  </si>
  <si>
    <t>Totální herbicid</t>
  </si>
  <si>
    <t>l</t>
  </si>
  <si>
    <t>postřik 2x</t>
  </si>
  <si>
    <t>PLOCHY A ÚPRAVY ÚZEMÍ   -  celkem</t>
  </si>
  <si>
    <r>
      <t>m</t>
    </r>
    <r>
      <rPr>
        <vertAlign val="superscript"/>
        <sz val="8"/>
        <color rgb="FF000000"/>
        <rFont val="Calibri"/>
        <family val="2"/>
        <charset val="238"/>
        <scheme val="minor"/>
      </rPr>
      <t>2</t>
    </r>
  </si>
  <si>
    <r>
      <t>Založení</t>
    </r>
    <r>
      <rPr>
        <sz val="8"/>
        <color rgb="FF000000"/>
        <rFont val="Calibri"/>
        <family val="2"/>
        <charset val="238"/>
        <scheme val="minor"/>
      </rPr>
      <t> </t>
    </r>
    <r>
      <rPr>
        <b/>
        <sz val="8"/>
        <color rgb="FF000000"/>
        <rFont val="Calibri"/>
        <family val="2"/>
        <charset val="238"/>
        <scheme val="minor"/>
      </rPr>
      <t>záhonu</t>
    </r>
    <r>
      <rPr>
        <sz val="8"/>
        <color rgb="FF000000"/>
        <rFont val="Calibri"/>
        <family val="2"/>
        <charset val="238"/>
        <scheme val="minor"/>
      </rPr>
      <t> v rovině a svahu do 1:5 zemina tř 1 a 2</t>
    </r>
  </si>
  <si>
    <r>
      <t>Vytyčení výsadeb zapojených nebo v záhonu</t>
    </r>
    <r>
      <rPr>
        <sz val="8"/>
        <color rgb="FF000000"/>
        <rFont val="Calibri"/>
        <family val="2"/>
        <charset val="238"/>
        <scheme val="minor"/>
      </rPr>
      <t> plochy přes 100 m2 s rozmístěním rostlin ve sponu</t>
    </r>
  </si>
  <si>
    <r>
      <t>Vytyčení</t>
    </r>
    <r>
      <rPr>
        <sz val="8"/>
        <color rgb="FF000000"/>
        <rFont val="Calibri"/>
        <family val="2"/>
        <charset val="238"/>
        <scheme val="minor"/>
      </rPr>
      <t> výsadeb s rozmístěním solitérních rostlin přes 10 do 50 kusů</t>
    </r>
  </si>
  <si>
    <r>
      <t>Jamky</t>
    </r>
    <r>
      <rPr>
        <sz val="8"/>
        <color rgb="FF000000"/>
        <rFont val="Calibri"/>
        <family val="2"/>
        <charset val="238"/>
        <scheme val="minor"/>
      </rPr>
      <t> pro výsadbu s výměnou </t>
    </r>
    <r>
      <rPr>
        <b/>
        <sz val="8"/>
        <color rgb="FF000000"/>
        <rFont val="Calibri"/>
        <family val="2"/>
        <charset val="238"/>
        <scheme val="minor"/>
      </rPr>
      <t>50</t>
    </r>
    <r>
      <rPr>
        <sz val="8"/>
        <color rgb="FF000000"/>
        <rFont val="Calibri"/>
        <family val="2"/>
        <charset val="238"/>
        <scheme val="minor"/>
      </rPr>
      <t> % půdy zeminy tř 1 až 4 objem do 0,005 m3 v rovině a svahu do 1:5</t>
    </r>
  </si>
  <si>
    <r>
      <t>Jamky</t>
    </r>
    <r>
      <rPr>
        <sz val="8"/>
        <color rgb="FF000000"/>
        <rFont val="Calibri"/>
        <family val="2"/>
        <charset val="238"/>
        <scheme val="minor"/>
      </rPr>
      <t> pro výsadbu s výměnou </t>
    </r>
    <r>
      <rPr>
        <b/>
        <sz val="8"/>
        <color rgb="FF000000"/>
        <rFont val="Calibri"/>
        <family val="2"/>
        <charset val="238"/>
        <scheme val="minor"/>
      </rPr>
      <t>50</t>
    </r>
    <r>
      <rPr>
        <sz val="8"/>
        <color rgb="FF000000"/>
        <rFont val="Calibri"/>
        <family val="2"/>
        <charset val="238"/>
        <scheme val="minor"/>
      </rPr>
      <t> % půdy zeminy tř 1 až 4 objem do 0,01 m3 v rovině a svahu do 1:5</t>
    </r>
  </si>
  <si>
    <r>
      <t>Jamky</t>
    </r>
    <r>
      <rPr>
        <sz val="8"/>
        <color rgb="FF000000"/>
        <rFont val="Calibri"/>
        <family val="2"/>
        <charset val="238"/>
        <scheme val="minor"/>
      </rPr>
      <t> pro </t>
    </r>
    <r>
      <rPr>
        <b/>
        <sz val="8"/>
        <color rgb="FF000000"/>
        <rFont val="Calibri"/>
        <family val="2"/>
        <charset val="238"/>
        <scheme val="minor"/>
      </rPr>
      <t>výsadbu</t>
    </r>
    <r>
      <rPr>
        <sz val="8"/>
        <color rgb="FF000000"/>
        <rFont val="Calibri"/>
        <family val="2"/>
        <charset val="238"/>
        <scheme val="minor"/>
      </rPr>
      <t> s </t>
    </r>
    <r>
      <rPr>
        <b/>
        <sz val="8"/>
        <color rgb="FF000000"/>
        <rFont val="Calibri"/>
        <family val="2"/>
        <charset val="238"/>
        <scheme val="minor"/>
      </rPr>
      <t>výměnou 50 % půdy</t>
    </r>
    <r>
      <rPr>
        <sz val="8"/>
        <color rgb="FF000000"/>
        <rFont val="Calibri"/>
        <family val="2"/>
        <charset val="238"/>
        <scheme val="minor"/>
      </rPr>
      <t> zeminy skupiny 1 až 4 obj přes 0,125 do 0,4 m3 v rovině a svahu do 1:5</t>
    </r>
  </si>
  <si>
    <r>
      <t>Výsadba</t>
    </r>
    <r>
      <rPr>
        <sz val="8"/>
        <color rgb="FF000000"/>
        <rFont val="Calibri"/>
        <family val="2"/>
        <charset val="238"/>
        <scheme val="minor"/>
      </rPr>
      <t> květin hrnkových D květináče do 120 mm</t>
    </r>
  </si>
  <si>
    <r>
      <t>Výsadba</t>
    </r>
    <r>
      <rPr>
        <sz val="8"/>
        <color rgb="FF000000"/>
        <rFont val="Calibri"/>
        <family val="2"/>
        <charset val="238"/>
        <scheme val="minor"/>
      </rPr>
      <t> dřeviny</t>
    </r>
    <r>
      <rPr>
        <b/>
        <sz val="8"/>
        <color rgb="FF000000"/>
        <rFont val="Calibri"/>
        <family val="2"/>
        <charset val="238"/>
        <scheme val="minor"/>
      </rPr>
      <t xml:space="preserve"> s balem</t>
    </r>
    <r>
      <rPr>
        <sz val="8"/>
        <color rgb="FF000000"/>
        <rFont val="Calibri"/>
        <family val="2"/>
        <charset val="238"/>
        <scheme val="minor"/>
      </rPr>
      <t xml:space="preserve"> D do 0,1 m do jamky se zalitím v rovině a svahu do 1:5</t>
    </r>
  </si>
  <si>
    <r>
      <t>Výsadba</t>
    </r>
    <r>
      <rPr>
        <sz val="8"/>
        <color rgb="FF000000"/>
        <rFont val="Calibri"/>
        <family val="2"/>
        <charset val="238"/>
        <scheme val="minor"/>
      </rPr>
      <t> dřeviny s </t>
    </r>
    <r>
      <rPr>
        <b/>
        <sz val="8"/>
        <color rgb="FF000000"/>
        <rFont val="Calibri"/>
        <family val="2"/>
        <charset val="238"/>
        <scheme val="minor"/>
      </rPr>
      <t>balem</t>
    </r>
    <r>
      <rPr>
        <sz val="8"/>
        <color rgb="FF000000"/>
        <rFont val="Calibri"/>
        <family val="2"/>
        <charset val="238"/>
        <scheme val="minor"/>
      </rPr>
      <t> D do 0,6 m do jamky se zalitím v rovině a svahu do 1:5</t>
    </r>
  </si>
  <si>
    <r>
      <t xml:space="preserve">Hnojení půdy umělým hnojivem s rozdělením </t>
    </r>
    <r>
      <rPr>
        <sz val="8"/>
        <color rgb="FF000000"/>
        <rFont val="Calibri"/>
        <family val="2"/>
        <charset val="238"/>
        <scheme val="minor"/>
      </rPr>
      <t>k jednotlivým rostlinám v rovině nebo na svahu do 1:5 (5 tablety/strom, 3 tablety/keř)</t>
    </r>
  </si>
  <si>
    <r>
      <t>Zřízení ochranného nátěru</t>
    </r>
    <r>
      <rPr>
        <sz val="8"/>
        <color rgb="FF000000"/>
        <rFont val="Calibri"/>
        <family val="2"/>
        <charset val="238"/>
        <scheme val="minor"/>
      </rPr>
      <t> kmene stromu proti korní spále obvodu do 180 mm</t>
    </r>
  </si>
  <si>
    <r>
      <t>Ukotvení</t>
    </r>
    <r>
      <rPr>
        <sz val="8"/>
        <color rgb="FF000000"/>
        <rFont val="Calibri"/>
        <family val="2"/>
        <charset val="238"/>
        <scheme val="minor"/>
      </rPr>
      <t> kmene </t>
    </r>
    <r>
      <rPr>
        <b/>
        <sz val="8"/>
        <color rgb="FF000000"/>
        <rFont val="Calibri"/>
        <family val="2"/>
        <charset val="238"/>
        <scheme val="minor"/>
      </rPr>
      <t>dřevin</t>
    </r>
    <r>
      <rPr>
        <sz val="8"/>
        <color rgb="FF000000"/>
        <rFont val="Calibri"/>
        <family val="2"/>
        <charset val="238"/>
        <scheme val="minor"/>
      </rPr>
      <t> třemi kůly D do 0,1 m délky do 2 m - OKR. LISTNATÉ STROMY</t>
    </r>
  </si>
  <si>
    <r>
      <t>Ukotvení</t>
    </r>
    <r>
      <rPr>
        <sz val="8"/>
        <color rgb="FF000000"/>
        <rFont val="Calibri"/>
        <family val="2"/>
        <charset val="238"/>
        <scheme val="minor"/>
      </rPr>
      <t> kmene </t>
    </r>
    <r>
      <rPr>
        <b/>
        <sz val="8"/>
        <color rgb="FF000000"/>
        <rFont val="Calibri"/>
        <family val="2"/>
        <charset val="238"/>
        <scheme val="minor"/>
      </rPr>
      <t>dřevin</t>
    </r>
    <r>
      <rPr>
        <sz val="8"/>
        <color rgb="FF000000"/>
        <rFont val="Calibri"/>
        <family val="2"/>
        <charset val="238"/>
        <scheme val="minor"/>
      </rPr>
      <t> jedním kůlem D do 0,1 m délky do 1 m - JEHLIČNANY</t>
    </r>
  </si>
  <si>
    <r>
      <t>Zřízení ochrany paty kmene</t>
    </r>
    <r>
      <rPr>
        <sz val="8"/>
        <color rgb="FF000000"/>
        <rFont val="Calibri"/>
        <family val="2"/>
        <charset val="238"/>
        <scheme val="minor"/>
      </rPr>
      <t> dřeviny proti poškození při sečení perforovanou flexibilní plastovou chráničkou (GEFA Plantasefe XL)</t>
    </r>
  </si>
  <si>
    <r>
      <rPr>
        <b/>
        <sz val="8"/>
        <rFont val="Calibri"/>
        <family val="2"/>
        <charset val="238"/>
        <scheme val="minor"/>
      </rPr>
      <t>Zalití rostlin v</t>
    </r>
    <r>
      <rPr>
        <sz val="8"/>
        <rFont val="Calibri"/>
        <family val="2"/>
        <charset val="238"/>
        <scheme val="minor"/>
      </rPr>
      <t>odou plochy přes 20 m</t>
    </r>
    <r>
      <rPr>
        <vertAlign val="superscript"/>
        <sz val="8"/>
        <rFont val="Calibri"/>
        <family val="2"/>
        <charset val="238"/>
        <scheme val="minor"/>
      </rPr>
      <t xml:space="preserve">2 </t>
    </r>
    <r>
      <rPr>
        <sz val="8"/>
        <rFont val="Calibri"/>
        <family val="2"/>
        <charset val="238"/>
        <scheme val="minor"/>
      </rPr>
      <t xml:space="preserve">  /dle počasí</t>
    </r>
  </si>
  <si>
    <r>
      <t>m</t>
    </r>
    <r>
      <rPr>
        <vertAlign val="superscript"/>
        <sz val="8"/>
        <rFont val="Calibri"/>
        <family val="2"/>
        <charset val="238"/>
        <scheme val="minor"/>
      </rPr>
      <t>3</t>
    </r>
  </si>
  <si>
    <r>
      <t>Přesun hmot</t>
    </r>
    <r>
      <rPr>
        <sz val="8"/>
        <rFont val="Calibri"/>
        <family val="2"/>
        <charset val="238"/>
        <scheme val="minor"/>
      </rPr>
      <t xml:space="preserve"> pro sadovnické/stavební účely do 5000m vodorovně</t>
    </r>
  </si>
  <si>
    <r>
      <t>Hnojivo SILVAMIX</t>
    </r>
    <r>
      <rPr>
        <sz val="9"/>
        <rFont val="Calibri"/>
        <family val="2"/>
        <charset val="238"/>
        <scheme val="minor"/>
      </rPr>
      <t xml:space="preserve"> /5ks na 1 okr.strom, 3 ks na 1 okr. keř) (1 tableta=10g )</t>
    </r>
  </si>
  <si>
    <r>
      <t>Kůl frézovaný</t>
    </r>
    <r>
      <rPr>
        <sz val="9"/>
        <rFont val="Calibri"/>
        <family val="2"/>
        <charset val="238"/>
        <scheme val="minor"/>
      </rPr>
      <t xml:space="preserve"> s fazetou a špicí, impregnovaný, průměr 5cm, </t>
    </r>
    <r>
      <rPr>
        <b/>
        <sz val="9"/>
        <rFont val="Calibri"/>
        <family val="2"/>
        <charset val="238"/>
        <scheme val="minor"/>
      </rPr>
      <t>délka 250cm/</t>
    </r>
    <r>
      <rPr>
        <sz val="9"/>
        <rFont val="Calibri"/>
        <family val="2"/>
        <charset val="238"/>
        <scheme val="minor"/>
      </rPr>
      <t xml:space="preserve"> 3ks na jeden listnatý strom </t>
    </r>
  </si>
  <si>
    <r>
      <rPr>
        <b/>
        <sz val="9"/>
        <rFont val="Calibri"/>
        <family val="2"/>
        <charset val="238"/>
        <scheme val="minor"/>
      </rPr>
      <t>Kůl frézovaný</t>
    </r>
    <r>
      <rPr>
        <sz val="9"/>
        <rFont val="Calibri"/>
        <family val="2"/>
        <charset val="238"/>
        <scheme val="minor"/>
      </rPr>
      <t xml:space="preserve"> s fazetou a špicí, impregnovaný, průměr 5cm, </t>
    </r>
    <r>
      <rPr>
        <b/>
        <sz val="9"/>
        <rFont val="Calibri"/>
        <family val="2"/>
        <charset val="238"/>
        <scheme val="minor"/>
      </rPr>
      <t>délka 150 cm</t>
    </r>
    <r>
      <rPr>
        <sz val="9"/>
        <rFont val="Calibri"/>
        <family val="2"/>
        <charset val="238"/>
        <scheme val="minor"/>
      </rPr>
      <t xml:space="preserve"> /1ks na jeden jehličnatý strom a ovocný strom)</t>
    </r>
  </si>
  <si>
    <r>
      <t>Bavlněný úvazek,</t>
    </r>
    <r>
      <rPr>
        <sz val="9"/>
        <rFont val="Calibri"/>
        <family val="2"/>
        <charset val="238"/>
        <scheme val="minor"/>
      </rPr>
      <t xml:space="preserve"> délka (pro kotvení 3 kůly - 3 x 80 cm na 1ks, pro kotvení 1 kůlem - 1 x 80cm;  šířka 20 - 30 mm)</t>
    </r>
  </si>
  <si>
    <r>
      <t>Zahradnické vápno</t>
    </r>
    <r>
      <rPr>
        <sz val="9"/>
        <rFont val="Calibri"/>
        <family val="2"/>
        <charset val="238"/>
        <scheme val="minor"/>
      </rPr>
      <t xml:space="preserve"> 1 kg proti korní spále (např. Arboflex)</t>
    </r>
  </si>
  <si>
    <r>
      <t xml:space="preserve">Ochrana paty kmene </t>
    </r>
    <r>
      <rPr>
        <sz val="9"/>
        <rFont val="Calibri"/>
        <family val="2"/>
        <charset val="238"/>
        <scheme val="minor"/>
      </rPr>
      <t>proti poškození při sečení (např.  GEFA Plantasefe XL)</t>
    </r>
  </si>
  <si>
    <t>trvalky</t>
  </si>
  <si>
    <t>cibuloviny</t>
  </si>
  <si>
    <r>
      <t>Jamky</t>
    </r>
    <r>
      <rPr>
        <sz val="8"/>
        <color rgb="FF000000"/>
        <rFont val="Calibri"/>
        <family val="2"/>
        <charset val="238"/>
        <scheme val="minor"/>
      </rPr>
      <t> pro </t>
    </r>
    <r>
      <rPr>
        <b/>
        <sz val="8"/>
        <color rgb="FF000000"/>
        <rFont val="Calibri"/>
        <family val="2"/>
        <charset val="238"/>
        <scheme val="minor"/>
      </rPr>
      <t>výsadbu</t>
    </r>
    <r>
      <rPr>
        <sz val="8"/>
        <color rgb="FF000000"/>
        <rFont val="Calibri"/>
        <family val="2"/>
        <charset val="238"/>
        <scheme val="minor"/>
      </rPr>
      <t> s výměnou 50 % půdy zeminy skupiny 1 až 4 obj do 0,002 m3 v rovině a svahu do 1:5</t>
    </r>
  </si>
  <si>
    <r>
      <t>Uválcování trávníku</t>
    </r>
    <r>
      <rPr>
        <sz val="8"/>
        <color rgb="FF000000"/>
        <rFont val="Calibri"/>
        <family val="2"/>
        <charset val="238"/>
        <scheme val="minor"/>
      </rPr>
      <t> v rovině a svahu do 1:5</t>
    </r>
  </si>
  <si>
    <r>
      <t>m</t>
    </r>
    <r>
      <rPr>
        <vertAlign val="superscript"/>
        <sz val="8"/>
        <color rgb="FF000000"/>
        <rFont val="Segoe UI"/>
        <family val="2"/>
        <charset val="238"/>
      </rPr>
      <t>3</t>
    </r>
  </si>
  <si>
    <t>Malus 'Red Sentinel'</t>
  </si>
  <si>
    <t>jabloň 'Red Sentinel'</t>
  </si>
  <si>
    <t>Potentilla frut.,např.'Super Red','Red Ace'</t>
  </si>
  <si>
    <t>mochna křovitá, červená v.do 0,6 m</t>
  </si>
  <si>
    <t>Spiraea x bumalda 'Goldflame'</t>
  </si>
  <si>
    <t>tavolník nízký 'Goldflame'</t>
  </si>
  <si>
    <t>Spiraea japonica ('Shirobana')'Genpei'</t>
  </si>
  <si>
    <t>tavolník japonský</t>
  </si>
  <si>
    <t>Spiraea japonica 'Little Princess'</t>
  </si>
  <si>
    <t>v 40-60</t>
  </si>
  <si>
    <t>v 20-30</t>
  </si>
  <si>
    <t>Crocus chrysanthus</t>
  </si>
  <si>
    <t>Galanthus nivalis</t>
  </si>
  <si>
    <t>sněženka podsněžník</t>
  </si>
  <si>
    <t>tulipán-smíš.výsadba raně+stř.raně+pozd.kvet.</t>
  </si>
  <si>
    <t>Geranium 'Rozanne'</t>
  </si>
  <si>
    <t>kakost 'Rozanne'</t>
  </si>
  <si>
    <t>Stachys byzantina 'Silver Carpet'</t>
  </si>
  <si>
    <t>čistec</t>
  </si>
  <si>
    <t>Stipa tenuissima´Pony Tails´</t>
  </si>
  <si>
    <t>kavyl péřovitý</t>
  </si>
  <si>
    <r>
      <t>Výsadba</t>
    </r>
    <r>
      <rPr>
        <sz val="8"/>
        <color rgb="FF000000"/>
        <rFont val="Segoe UI"/>
        <family val="2"/>
        <charset val="238"/>
      </rPr>
      <t> cibulí nebo hlíz</t>
    </r>
  </si>
  <si>
    <r>
      <t>m</t>
    </r>
    <r>
      <rPr>
        <vertAlign val="superscript"/>
        <sz val="8"/>
        <rFont val="Arial"/>
        <family val="2"/>
        <charset val="238"/>
      </rPr>
      <t>3</t>
    </r>
  </si>
  <si>
    <r>
      <t>frakce štěrku 4/8 až 8/16 mm žlutohnědé barvy</t>
    </r>
    <r>
      <rPr>
        <b/>
        <sz val="8"/>
        <color theme="1"/>
        <rFont val="Calibri"/>
        <family val="2"/>
        <charset val="238"/>
        <scheme val="minor"/>
      </rPr>
      <t xml:space="preserve"> (šedý NE)</t>
    </r>
  </si>
  <si>
    <r>
      <t>Mulčování</t>
    </r>
    <r>
      <rPr>
        <sz val="8"/>
        <color rgb="FF000000"/>
        <rFont val="Segoe UI"/>
        <family val="2"/>
        <charset val="238"/>
      </rPr>
      <t> záhonů kačírkem/</t>
    </r>
    <r>
      <rPr>
        <b/>
        <sz val="8"/>
        <color rgb="FF000000"/>
        <rFont val="Segoe UI"/>
        <family val="2"/>
        <charset val="238"/>
      </rPr>
      <t>šterkem</t>
    </r>
    <r>
      <rPr>
        <sz val="8"/>
        <color rgb="FF000000"/>
        <rFont val="Segoe UI"/>
        <family val="2"/>
        <charset val="238"/>
      </rPr>
      <t xml:space="preserve"> tl. vrstvy do 0,05 m v rovině a svahu do 1:5, fr. 4/8 - 8/16</t>
    </r>
  </si>
  <si>
    <r>
      <t>Mulčování</t>
    </r>
    <r>
      <rPr>
        <sz val="8"/>
        <color rgb="FF000000"/>
        <rFont val="Calibri"/>
        <family val="2"/>
        <charset val="238"/>
        <scheme val="minor"/>
      </rPr>
      <t> </t>
    </r>
    <r>
      <rPr>
        <b/>
        <sz val="8"/>
        <color rgb="FF000000"/>
        <rFont val="Calibri"/>
        <family val="2"/>
        <charset val="238"/>
        <scheme val="minor"/>
      </rPr>
      <t>rostlin</t>
    </r>
    <r>
      <rPr>
        <sz val="8"/>
        <color rgb="FF000000"/>
        <rFont val="Calibri"/>
        <family val="2"/>
        <charset val="238"/>
        <scheme val="minor"/>
      </rPr>
      <t xml:space="preserve"> kůrou tl. do </t>
    </r>
    <r>
      <rPr>
        <b/>
        <sz val="8"/>
        <color rgb="FF000000"/>
        <rFont val="Calibri"/>
        <family val="2"/>
        <charset val="238"/>
        <scheme val="minor"/>
      </rPr>
      <t>0,17 m</t>
    </r>
    <r>
      <rPr>
        <sz val="8"/>
        <color rgb="FF000000"/>
        <rFont val="Calibri"/>
        <family val="2"/>
        <charset val="238"/>
        <scheme val="minor"/>
      </rPr>
      <t xml:space="preserve"> v rovině a svahu do 1:5</t>
    </r>
  </si>
  <si>
    <t>Zahradnický substrát nebo kompost kátrovaný</t>
  </si>
  <si>
    <t xml:space="preserve">zapojené výsadby </t>
  </si>
  <si>
    <r>
      <t>Řez</t>
    </r>
    <r>
      <rPr>
        <sz val="8"/>
        <color rgb="FF000000"/>
        <rFont val="Segoe UI"/>
        <family val="2"/>
        <charset val="238"/>
      </rPr>
      <t> stromu </t>
    </r>
    <r>
      <rPr>
        <b/>
        <sz val="8"/>
        <color rgb="FF000000"/>
        <rFont val="Segoe UI"/>
        <family val="2"/>
        <charset val="238"/>
      </rPr>
      <t>zdravotní</t>
    </r>
    <r>
      <rPr>
        <sz val="8"/>
        <color rgb="FF000000"/>
        <rFont val="Segoe UI"/>
        <family val="2"/>
        <charset val="238"/>
      </rPr>
      <t> o ploše koruny do 30 m2 lezeckou technikou</t>
    </r>
  </si>
  <si>
    <t>menší lípa u zvoničky DJ66</t>
  </si>
  <si>
    <t>DJ83</t>
  </si>
  <si>
    <r>
      <t>Řez</t>
    </r>
    <r>
      <rPr>
        <sz val="8"/>
        <color rgb="FF000000"/>
        <rFont val="Segoe UI"/>
        <family val="2"/>
        <charset val="238"/>
      </rPr>
      <t> stromu </t>
    </r>
    <r>
      <rPr>
        <b/>
        <sz val="8"/>
        <color rgb="FF000000"/>
        <rFont val="Segoe UI"/>
        <family val="2"/>
        <charset val="238"/>
      </rPr>
      <t>zdravotní</t>
    </r>
    <r>
      <rPr>
        <sz val="8"/>
        <color rgb="FF000000"/>
        <rFont val="Segoe UI"/>
        <family val="2"/>
        <charset val="238"/>
      </rPr>
      <t> o ploše koruny přes 240 do 270 m2 lezeckou technikou</t>
    </r>
  </si>
  <si>
    <r>
      <t>Řez</t>
    </r>
    <r>
      <rPr>
        <sz val="8"/>
        <color rgb="FF000000"/>
        <rFont val="Segoe UI"/>
        <family val="2"/>
        <charset val="238"/>
      </rPr>
      <t> stromu </t>
    </r>
    <r>
      <rPr>
        <b/>
        <sz val="8"/>
        <color rgb="FF000000"/>
        <rFont val="Segoe UI"/>
        <family val="2"/>
        <charset val="238"/>
      </rPr>
      <t>zdravotní</t>
    </r>
    <r>
      <rPr>
        <sz val="8"/>
        <color rgb="FF000000"/>
        <rFont val="Segoe UI"/>
        <family val="2"/>
        <charset val="238"/>
      </rPr>
      <t> o ploše koruny přes 210 do 240 m2 lezeckou technikou</t>
    </r>
  </si>
  <si>
    <r>
      <t xml:space="preserve">celá plocha záhonů </t>
    </r>
    <r>
      <rPr>
        <b/>
        <sz val="6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2x </t>
    </r>
    <r>
      <rPr>
        <sz val="6"/>
        <rFont val="Calibri"/>
        <family val="2"/>
        <charset val="238"/>
        <scheme val="minor"/>
      </rPr>
      <t>+ plocha pro květnaté loučky</t>
    </r>
  </si>
  <si>
    <r>
      <t>Chemické odplevelení</t>
    </r>
    <r>
      <rPr>
        <sz val="8"/>
        <color rgb="FF000000"/>
        <rFont val="Segoe UI"/>
        <family val="2"/>
        <charset val="238"/>
      </rPr>
      <t> před založením kultury postřikem na široko v rovině a svahu do 1:5 ručně</t>
    </r>
  </si>
  <si>
    <t>květnatá loučka</t>
  </si>
  <si>
    <r>
      <t>Vypletí</t>
    </r>
    <r>
      <rPr>
        <sz val="8"/>
        <color rgb="FF000000"/>
        <rFont val="Segoe UI"/>
        <family val="2"/>
        <charset val="238"/>
      </rPr>
      <t> záhonu dřevin ve skupinách s naložením a odvozem odpadu do 20 km ve svahu přes 1:5 do 1:2</t>
    </r>
  </si>
  <si>
    <t>vypletí stávajících skupin dřevin</t>
  </si>
  <si>
    <r>
      <t>Řez stromu</t>
    </r>
    <r>
      <rPr>
        <sz val="8"/>
        <color rgb="FF000000"/>
        <rFont val="Segoe UI"/>
        <family val="2"/>
        <charset val="238"/>
      </rPr>
      <t> výchovný alejových </t>
    </r>
    <r>
      <rPr>
        <b/>
        <sz val="8"/>
        <color rgb="FF000000"/>
        <rFont val="Segoe UI"/>
        <family val="2"/>
        <charset val="238"/>
      </rPr>
      <t>stromů</t>
    </r>
    <r>
      <rPr>
        <sz val="8"/>
        <color rgb="FF000000"/>
        <rFont val="Segoe UI"/>
        <family val="2"/>
        <charset val="238"/>
      </rPr>
      <t> v přes 4 do 6 m</t>
    </r>
  </si>
  <si>
    <t>DJ67, DJ54, DJ55, DJ56</t>
  </si>
  <si>
    <t>břízy - DJ1+ jabloň u zastávky+DJ2</t>
  </si>
  <si>
    <r>
      <t>Instalace dynamické </t>
    </r>
    <r>
      <rPr>
        <b/>
        <sz val="8"/>
        <color rgb="FF000000"/>
        <rFont val="Segoe UI"/>
        <family val="2"/>
        <charset val="238"/>
      </rPr>
      <t>vazby</t>
    </r>
    <r>
      <rPr>
        <sz val="8"/>
        <color rgb="FF000000"/>
        <rFont val="Segoe UI"/>
        <family val="2"/>
        <charset val="238"/>
      </rPr>
      <t> pro zajištění koruny stromu 1 lanem</t>
    </r>
  </si>
  <si>
    <r>
      <t>Instalace dynamické </t>
    </r>
    <r>
      <rPr>
        <b/>
        <sz val="8"/>
        <color rgb="FF000000"/>
        <rFont val="Segoe UI"/>
        <family val="2"/>
        <charset val="238"/>
      </rPr>
      <t>vazby</t>
    </r>
    <r>
      <rPr>
        <sz val="8"/>
        <color rgb="FF000000"/>
        <rFont val="Segoe UI"/>
        <family val="2"/>
        <charset val="238"/>
      </rPr>
      <t> pro zajištění koruny stromu přes 1 do 3 lan</t>
    </r>
  </si>
  <si>
    <t>DJ54, DJ55</t>
  </si>
  <si>
    <t>DJ67, DJ83</t>
  </si>
  <si>
    <t>Abies koreana</t>
  </si>
  <si>
    <t>jedle korejská</t>
  </si>
  <si>
    <t>Salix viminalis</t>
  </si>
  <si>
    <t>vrba košíkářská  (řez na hlavu)</t>
  </si>
  <si>
    <t>x</t>
  </si>
  <si>
    <t>ok 8-10</t>
  </si>
  <si>
    <r>
      <t xml:space="preserve">Mulč - </t>
    </r>
    <r>
      <rPr>
        <sz val="9"/>
        <rFont val="Segoe UI"/>
        <family val="2"/>
        <charset val="238"/>
      </rPr>
      <t xml:space="preserve"> štěrk - </t>
    </r>
    <r>
      <rPr>
        <b/>
        <sz val="9"/>
        <rFont val="Segoe UI"/>
        <family val="2"/>
        <charset val="238"/>
      </rPr>
      <t xml:space="preserve">vrstva 5 - 6 cm   fr. 4/8 mm </t>
    </r>
  </si>
  <si>
    <t>květnaté loučky</t>
  </si>
  <si>
    <t>Cotoneaster dammeri ´Eichholz´</t>
  </si>
  <si>
    <t>skalník Dammerův ´Eichholz´,nižší v 0,3m</t>
  </si>
  <si>
    <t>Deutzia gracilis 'Nikko'</t>
  </si>
  <si>
    <t>trojpuk něžný  'Nikko'</t>
  </si>
  <si>
    <t>Deutzia x hybrida 'Mont Rose'</t>
  </si>
  <si>
    <t>trojpuk zvrhlý</t>
  </si>
  <si>
    <t>Deutzia x rosea</t>
  </si>
  <si>
    <t>trojpuk růžový</t>
  </si>
  <si>
    <t>Euonymus fortunei 'Emerald'n Gold'</t>
  </si>
  <si>
    <t>brslen Fortunův 'Emerald'n Gold'</t>
  </si>
  <si>
    <t>Forsythia x intermedia 'Maluch'</t>
  </si>
  <si>
    <t>zlatice prostřední 'Maluch'</t>
  </si>
  <si>
    <t>Hydrangea macr.Forever&amp;Ever,např 'Red'</t>
  </si>
  <si>
    <t>hortenzie velkol.-nižší kultivar-cca1 m výšk</t>
  </si>
  <si>
    <t>Hypericum calycinum</t>
  </si>
  <si>
    <t>třezalka kalíškatá, výš.v dosp.cca 30cm</t>
  </si>
  <si>
    <t>Hypericum moserianum 'Tricolor'</t>
  </si>
  <si>
    <t>třezalka Moserova 'Tricolor'</t>
  </si>
  <si>
    <t>Kolkwitzia amabilis</t>
  </si>
  <si>
    <t>kolkvície krásná</t>
  </si>
  <si>
    <t>Lonicera nitida 'Elegant'</t>
  </si>
  <si>
    <t>zimolez lesklý 'Elegant', nízký cca 0,6-0,7 m</t>
  </si>
  <si>
    <t>Philadelphus ´Dame Blanche´</t>
  </si>
  <si>
    <t>pustoryl  v 1-1,5m, kv b.,pln. 6</t>
  </si>
  <si>
    <t xml:space="preserve">Potentilla frut. např.'Mango Tango','Sunset' </t>
  </si>
  <si>
    <t>mochna kř.'Man.T.,''Sunset',or.žl.,nižší do 60 cm</t>
  </si>
  <si>
    <t>Potentilla fruticosa např.Pink Beauty´</t>
  </si>
  <si>
    <t>mochna křovitá ´Pink Beauty',růž.nižší do 0,6m</t>
  </si>
  <si>
    <t>Potentilla fruticosa 'Pink Paradise´</t>
  </si>
  <si>
    <t>mochna křov.'Pink Paradise',růž., nižší do 0,5m</t>
  </si>
  <si>
    <t>Rosa ´Lovely Fairy´</t>
  </si>
  <si>
    <t xml:space="preserve">růže pokryvná ´Lovely Fairy´ - sytě růžová plná, </t>
  </si>
  <si>
    <t>Salix repens 'Nitida'</t>
  </si>
  <si>
    <t>vrba plazivá 'Nitida',v 50cm,</t>
  </si>
  <si>
    <t>Spiraea japonica 'Dart's Red'</t>
  </si>
  <si>
    <t>tavolník japonský Dart's Red', v 0,7, kv 6-8</t>
  </si>
  <si>
    <t>Spiraea x vanhouttei</t>
  </si>
  <si>
    <t>tavolník van Houtteův</t>
  </si>
  <si>
    <t>Viburnum carlesii</t>
  </si>
  <si>
    <t>kalina Karlesiova</t>
  </si>
  <si>
    <t>Weigela florida</t>
  </si>
  <si>
    <t>vajgélie květnatá</t>
  </si>
  <si>
    <t>Weigela florida 'Nana Purpurea'</t>
  </si>
  <si>
    <t>vajgélie květnatá 'Nana Purpurea'</t>
  </si>
  <si>
    <t>Coreopsis verticillata 'Zagreb'</t>
  </si>
  <si>
    <t>krásnoočko přesl.,dl.obd.květu 6-9, v 40cm</t>
  </si>
  <si>
    <t>Echinacea pur.'Primadonna Deep Rose' KV.7-9</t>
  </si>
  <si>
    <t>třapatka nachová 'P.D.R.',purp.červ.,v 70-80cm</t>
  </si>
  <si>
    <t>Heuchera x hybrida</t>
  </si>
  <si>
    <t>dlužicha -kultivar s oranž.listem, veget.množiteln</t>
  </si>
  <si>
    <t>Nepeta x faassenii 'Senior'</t>
  </si>
  <si>
    <t>šanta modrá 'Senior' - nízká (v 20, modrfi.)</t>
  </si>
  <si>
    <t xml:space="preserve">Paeonia </t>
  </si>
  <si>
    <t>pivoňka - tm.růž.,v 60-80 cm</t>
  </si>
  <si>
    <t>Phlox panic.'Sweet Summer Ocean',kv.7-9</t>
  </si>
  <si>
    <t>plaménka lat.'S.S.O.',sytě modrofial., v.70-80cm</t>
  </si>
  <si>
    <t>Sedum telep.např.'Chocolate Drop','Purple Empe</t>
  </si>
  <si>
    <t>rozchodník 'Ch.D.' 'P.E.'-tm.čer.list,v.cca50cm</t>
  </si>
  <si>
    <t>šafrán zlatý (krokus) - tm.modrý květ</t>
  </si>
  <si>
    <t>šafrán žl. zlatý (krokus)-žlutý květ-do trávníku</t>
  </si>
  <si>
    <t>Muscari</t>
  </si>
  <si>
    <t>modřenec - tmavě modrý</t>
  </si>
  <si>
    <t xml:space="preserve">Narcissus </t>
  </si>
  <si>
    <t>narcis</t>
  </si>
  <si>
    <t>Scilla sibirica</t>
  </si>
  <si>
    <t>ladoňka sibiřská -  tm. modrý květ</t>
  </si>
  <si>
    <t>ladoňka sibiřská -  růžová</t>
  </si>
  <si>
    <t>ladoňka sibiřská -  bílá</t>
  </si>
  <si>
    <t>Tulipa - červené odrůdy 1:1:1, v.do 50cm</t>
  </si>
  <si>
    <t>šafrán zl</t>
  </si>
  <si>
    <t>šafrán žl zl</t>
  </si>
  <si>
    <t>sněžen po</t>
  </si>
  <si>
    <t>modřen - tm mo</t>
  </si>
  <si>
    <t>ladoňk sibř tm mo kv</t>
  </si>
  <si>
    <t>ladoňk sibi - rů</t>
  </si>
  <si>
    <t>ladoňk sibi - bí</t>
  </si>
  <si>
    <t>tulipá ra</t>
  </si>
  <si>
    <t>k hortenziím</t>
  </si>
  <si>
    <t>Rhodovit</t>
  </si>
  <si>
    <t>Symbivit</t>
  </si>
  <si>
    <t>k trvalkám</t>
  </si>
  <si>
    <r>
      <t>Příčka z půlené frézované kulatiny</t>
    </r>
    <r>
      <rPr>
        <sz val="9"/>
        <rFont val="Calibri"/>
        <family val="2"/>
        <charset val="238"/>
        <scheme val="minor"/>
      </rPr>
      <t xml:space="preserve">, impregnovaná, průměr 5 cm, délka 50 cm /3ks na 1 list.strom/ - </t>
    </r>
    <r>
      <rPr>
        <b/>
        <sz val="9"/>
        <rFont val="Calibri"/>
        <family val="2"/>
        <charset val="238"/>
        <scheme val="minor"/>
      </rPr>
      <t>3 ks v horní části, 0 ks dole proti poškození</t>
    </r>
  </si>
  <si>
    <t xml:space="preserve">k rostlinám </t>
  </si>
  <si>
    <t>Voda na zalití bude řešena s obcí</t>
  </si>
  <si>
    <r>
      <t>Úprava pozemku s rozpojením, přehrnutím, </t>
    </r>
    <r>
      <rPr>
        <b/>
        <sz val="8"/>
        <color rgb="FF000000"/>
        <rFont val="Segoe UI"/>
        <family val="2"/>
        <charset val="238"/>
      </rPr>
      <t>urovnáním</t>
    </r>
    <r>
      <rPr>
        <sz val="8"/>
        <color rgb="FF000000"/>
        <rFont val="Segoe UI"/>
        <family val="2"/>
        <charset val="238"/>
      </rPr>
      <t> a přehrnutím do 20 m zeminy skupiny 1 a 2</t>
    </r>
  </si>
  <si>
    <t>příprava záhonů, odstranění kamenů apod.</t>
  </si>
  <si>
    <r>
      <t>Vazba</t>
    </r>
    <r>
      <rPr>
        <sz val="9"/>
        <rFont val="Calibri"/>
        <family val="2"/>
        <charset val="238"/>
        <scheme val="minor"/>
      </rPr>
      <t xml:space="preserve"> 1 lano</t>
    </r>
  </si>
  <si>
    <r>
      <t xml:space="preserve">Vazba </t>
    </r>
    <r>
      <rPr>
        <sz val="9"/>
        <rFont val="Calibri"/>
        <family val="2"/>
        <charset val="238"/>
        <scheme val="minor"/>
      </rPr>
      <t>1-3 lana</t>
    </r>
  </si>
  <si>
    <r>
      <t>Hnojení</t>
    </r>
    <r>
      <rPr>
        <sz val="8"/>
        <color rgb="FF000000"/>
        <rFont val="Segoe UI"/>
        <family val="2"/>
        <charset val="238"/>
      </rPr>
      <t> karbohnojivy v množství do 2 t/ha ploch do 5 ha sklonu do 5°</t>
    </r>
  </si>
  <si>
    <t>ha</t>
  </si>
  <si>
    <t>aplikace biouhlu pod hortenzie, trvalky a šeříky u smrku na ostrůvku před zastávkou</t>
  </si>
  <si>
    <r>
      <t>Mulč - borka</t>
    </r>
    <r>
      <rPr>
        <sz val="8"/>
        <rFont val="Calibri"/>
        <family val="2"/>
        <charset val="238"/>
        <scheme val="minor"/>
      </rPr>
      <t xml:space="preserve"> drcená pro mulčování stromů a keřových skupin výška vrstvy cca 17 - 20 cm</t>
    </r>
  </si>
  <si>
    <r>
      <t>Biouhel</t>
    </r>
    <r>
      <rPr>
        <sz val="9"/>
        <color rgb="FF000000"/>
        <rFont val="Calibri"/>
        <family val="2"/>
        <charset val="238"/>
        <scheme val="minor"/>
      </rPr>
      <t xml:space="preserve"> např. Biochar 60 l</t>
    </r>
  </si>
  <si>
    <r>
      <rPr>
        <b/>
        <sz val="9"/>
        <rFont val="Calibri"/>
        <family val="2"/>
        <charset val="238"/>
        <scheme val="minor"/>
      </rPr>
      <t>Osivo pro květnaté loučky</t>
    </r>
    <r>
      <rPr>
        <sz val="9"/>
        <rFont val="Calibri"/>
        <family val="2"/>
        <charset val="238"/>
        <scheme val="minor"/>
      </rPr>
      <t xml:space="preserve"> SLUNOVRAT (nižší vzrůst) (fa.Agrostis) 4-6 g/m2=0,5kg/100m2)</t>
    </r>
  </si>
  <si>
    <t>květnatá loučka, štěrkový trávník, dosypy k obrubám</t>
  </si>
  <si>
    <t>veškeré výsadby + stromy mimo zapojené výsadby + některé stávající výsadby-výkr.č.6</t>
  </si>
  <si>
    <t>trvalkové záhony = tam, kde jsou trávy a trvalky a všechna rabata na odpočívadle, výkr.č.7 Mulčování</t>
  </si>
  <si>
    <t>na všechny břízy, mladinké lípy, třešeň,  a 1 ks jabloně</t>
  </si>
  <si>
    <r>
      <t>Založení</t>
    </r>
    <r>
      <rPr>
        <sz val="8"/>
        <color rgb="FF000000"/>
        <rFont val="Segoe UI"/>
        <family val="2"/>
        <charset val="238"/>
      </rPr>
      <t> lučního </t>
    </r>
    <r>
      <rPr>
        <b/>
        <sz val="8"/>
        <color rgb="FF000000"/>
        <rFont val="Segoe UI"/>
        <family val="2"/>
        <charset val="238"/>
      </rPr>
      <t>trávníku</t>
    </r>
    <r>
      <rPr>
        <sz val="8"/>
        <color rgb="FF000000"/>
        <rFont val="Segoe UI"/>
        <family val="2"/>
        <charset val="238"/>
      </rPr>
      <t> výsevem pl do 1000 m2 v rovině a ve svahu do 1:5</t>
    </r>
  </si>
  <si>
    <t>každý rok:</t>
  </si>
  <si>
    <t>počet ks</t>
  </si>
  <si>
    <t>počet opakování/3roky</t>
  </si>
  <si>
    <t>cena/3 roky</t>
  </si>
  <si>
    <t xml:space="preserve">následná péče - stromy </t>
  </si>
  <si>
    <t>1x ročně</t>
  </si>
  <si>
    <t>m2</t>
  </si>
  <si>
    <t>doplnění mulče - 1x (ve 3. roce po výsadbě)</t>
  </si>
  <si>
    <r>
      <t>Odstranění ukotvení</t>
    </r>
    <r>
      <rPr>
        <sz val="8"/>
        <color rgb="FF000000"/>
        <rFont val="Segoe UI"/>
        <family val="2"/>
        <charset val="238"/>
      </rPr>
      <t> kmene dřevin třemi kůly D do 0,1 m dl přes 1 do 2 m</t>
    </r>
  </si>
  <si>
    <r>
      <t>Odstranění ukotvení</t>
    </r>
    <r>
      <rPr>
        <sz val="8"/>
        <color rgb="FF000000"/>
        <rFont val="Segoe UI"/>
        <family val="2"/>
        <charset val="238"/>
      </rPr>
      <t> kmene dřevin jedním kůlem D do 0,1 m dl přes 1 do 2 m</t>
    </r>
  </si>
  <si>
    <t>NÁSLEDNÁ PÉČE O VÝSADBY (3 roky po výsadbě) - CELKEM</t>
  </si>
  <si>
    <t>MULČ - borka</t>
  </si>
  <si>
    <t>stromy v trávníku-třešeň,jabloň, vrby, bříza i stávající mladé břízy a stávající nové lípy apod.</t>
  </si>
  <si>
    <t>ar</t>
  </si>
  <si>
    <r>
      <t xml:space="preserve">Zalití rostlin </t>
    </r>
    <r>
      <rPr>
        <sz val="9"/>
        <rFont val="Calibri"/>
        <family val="2"/>
        <charset val="238"/>
        <scheme val="minor"/>
      </rPr>
      <t>vodou plocha přes 20 m2  (50-100l/ks - 6x/rok)</t>
    </r>
  </si>
  <si>
    <r>
      <t>Řez</t>
    </r>
    <r>
      <rPr>
        <sz val="8"/>
        <color rgb="FF000000"/>
        <rFont val="Segoe UI"/>
        <family val="2"/>
        <charset val="238"/>
      </rPr>
      <t> stromu </t>
    </r>
    <r>
      <rPr>
        <b/>
        <sz val="8"/>
        <color rgb="FF000000"/>
        <rFont val="Segoe UI"/>
        <family val="2"/>
        <charset val="238"/>
      </rPr>
      <t>výchovný</t>
    </r>
    <r>
      <rPr>
        <sz val="8"/>
        <color rgb="FF000000"/>
        <rFont val="Segoe UI"/>
        <family val="2"/>
        <charset val="238"/>
      </rPr>
      <t> alejových stromů v přes 4 do 6 m (1x za období )</t>
    </r>
  </si>
  <si>
    <r>
      <t xml:space="preserve">kontrola a oprava kotvení </t>
    </r>
    <r>
      <rPr>
        <sz val="9"/>
        <rFont val="Calibri"/>
        <family val="2"/>
        <charset val="238"/>
        <scheme val="minor"/>
      </rPr>
      <t>- 1x/rok</t>
    </r>
  </si>
  <si>
    <r>
      <t xml:space="preserve">ochrana proti chorobám </t>
    </r>
    <r>
      <rPr>
        <sz val="9"/>
        <rFont val="Calibri"/>
        <family val="2"/>
        <charset val="238"/>
        <scheme val="minor"/>
      </rPr>
      <t>- 1x/rok</t>
    </r>
  </si>
  <si>
    <r>
      <t xml:space="preserve">odplevelení stromových mís  </t>
    </r>
    <r>
      <rPr>
        <sz val="9"/>
        <rFont val="Calibri"/>
        <family val="2"/>
        <charset val="238"/>
        <scheme val="minor"/>
      </rPr>
      <t>(2x/rok )</t>
    </r>
  </si>
  <si>
    <r>
      <t>Zalití</t>
    </r>
    <r>
      <rPr>
        <sz val="8"/>
        <color rgb="FF000000"/>
        <rFont val="Segoe UI"/>
        <family val="2"/>
        <charset val="238"/>
      </rPr>
      <t> </t>
    </r>
    <r>
      <rPr>
        <b/>
        <sz val="8"/>
        <color rgb="FF000000"/>
        <rFont val="Segoe UI"/>
        <family val="2"/>
        <charset val="238"/>
      </rPr>
      <t>rostlin</t>
    </r>
    <r>
      <rPr>
        <sz val="8"/>
        <color rgb="FF000000"/>
        <rFont val="Segoe UI"/>
        <family val="2"/>
        <charset val="238"/>
      </rPr>
      <t xml:space="preserve"> vodou plocha přes 20 m2  </t>
    </r>
    <r>
      <rPr>
        <b/>
        <sz val="8"/>
        <color rgb="FF000000"/>
        <rFont val="Segoe UI"/>
        <family val="2"/>
        <charset val="238"/>
      </rPr>
      <t>(10l/ks - 6x/rok)</t>
    </r>
  </si>
  <si>
    <r>
      <t>Pletí</t>
    </r>
    <r>
      <rPr>
        <sz val="8"/>
        <color rgb="FF000000"/>
        <rFont val="Segoe UI"/>
        <family val="2"/>
        <charset val="238"/>
      </rPr>
      <t xml:space="preserve"> záhonu kombinované při středním zaplevelení v zemině středně obdělávatelné </t>
    </r>
    <r>
      <rPr>
        <b/>
        <sz val="8"/>
        <color rgb="FF000000"/>
        <rFont val="Segoe UI"/>
        <family val="2"/>
        <charset val="238"/>
      </rPr>
      <t>(2x/rok)</t>
    </r>
  </si>
  <si>
    <t xml:space="preserve">následná péče - keře, skupiny keřů </t>
  </si>
  <si>
    <r>
      <t xml:space="preserve">MAT </t>
    </r>
    <r>
      <rPr>
        <sz val="9"/>
        <rFont val="Calibri"/>
        <family val="2"/>
        <charset val="238"/>
        <scheme val="minor"/>
      </rPr>
      <t>- dle postižení</t>
    </r>
  </si>
  <si>
    <t>MAT - tot. herbicid</t>
  </si>
  <si>
    <t xml:space="preserve">nové stromy + stávající mladé stromy (linie bříz, nové lípy ) </t>
  </si>
  <si>
    <t xml:space="preserve"> nové stromy + stávající mladé stromy (linie bříz, nové lípy ); ve 3. roce po výsadbě</t>
  </si>
  <si>
    <t>listnaté stromy - bude provedeno dle prosperity dřevin</t>
  </si>
  <si>
    <t>jehličnaté stromy - bude provedeno dle prosperity dřevin</t>
  </si>
  <si>
    <t>dodaná vrstva cca 10 cm , na konci období</t>
  </si>
  <si>
    <t xml:space="preserve">MULČ - borka </t>
  </si>
  <si>
    <t>dodaná vrstva cca 7 cm , na konci období</t>
  </si>
  <si>
    <r>
      <rPr>
        <b/>
        <sz val="11"/>
        <color theme="9" tint="-0.249977111117893"/>
        <rFont val="Calibri"/>
        <family val="2"/>
        <charset val="238"/>
        <scheme val="minor"/>
      </rPr>
      <t>NÁSLEDNÁ PÉČE O VÝSADBY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(3 roky po výsadbě)</t>
    </r>
  </si>
  <si>
    <t xml:space="preserve">Bude-li potřeba - nové stromy + stávající mladé stromy (linie bříz, nové lípy ) </t>
  </si>
  <si>
    <t xml:space="preserve">Bude-li potřeba -nové stromy + stávající mladé stromy (linie bříz, nové lípy ) </t>
  </si>
  <si>
    <t xml:space="preserve">mochny mezi rybníky a na ostrůvku s pomníkem - sjednotit neupravený růst - na konci období </t>
  </si>
  <si>
    <r>
      <t>Střih keřů</t>
    </r>
    <r>
      <rPr>
        <sz val="8"/>
        <color rgb="FF000000"/>
        <rFont val="Segoe UI"/>
        <family val="2"/>
        <charset val="238"/>
      </rPr>
      <t> vysazených v linii výšky do 1 m ručně</t>
    </r>
  </si>
  <si>
    <t>SADOVÉ ÚPRAVY CELKEM včetně NÁSLEDNÉ PÉČE</t>
  </si>
  <si>
    <t>včetně trvalkových záhonů</t>
  </si>
  <si>
    <t>bez trv. záhonů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</si>
</sst>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č&quot;_-;\-* #,##0\ &quot;Kč&quot;_-;_-* &quot;-&quot;\ &quot;Kč&quot;_-;_-@_-"/>
    <numFmt numFmtId="164" formatCode="0.00;[Red]0.00"/>
    <numFmt numFmtId="165" formatCode="#,##0.00\ &quot;Kč&quot;"/>
    <numFmt numFmtId="166" formatCode="0.0"/>
    <numFmt numFmtId="167" formatCode="_-* #,##0.0\ &quot;Kč&quot;_-;\-* #,##0.0\ &quot;Kč&quot;_-;_-* &quot;-&quot;?\ &quot;Kč&quot;_-;_-@_-"/>
    <numFmt numFmtId="168" formatCode="0.0000"/>
    <numFmt numFmtId="169" formatCode="#,##0.0\ &quot;Kč&quot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0000"/>
      <name val="Segoe UI"/>
      <family val="2"/>
      <charset val="238"/>
    </font>
    <font>
      <sz val="8"/>
      <color rgb="FF000000"/>
      <name val="Segoe UI"/>
      <family val="2"/>
      <charset val="238"/>
    </font>
    <font>
      <vertAlign val="superscript"/>
      <sz val="8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9"/>
      <color rgb="FF00B0F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9" tint="-0.249977111117893"/>
      <name val="Calibri"/>
      <family val="2"/>
      <charset val="238"/>
      <scheme val="minor"/>
    </font>
    <font>
      <sz val="9"/>
      <color theme="9" tint="-0.249977111117893"/>
      <name val="Calibri"/>
      <family val="2"/>
      <charset val="238"/>
      <scheme val="minor"/>
    </font>
    <font>
      <b/>
      <sz val="8"/>
      <color theme="9" tint="-0.249977111117893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rgb="FF646464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1FAD4B"/>
      <name val="Calibri"/>
      <family val="2"/>
      <charset val="238"/>
      <scheme val="minor"/>
    </font>
    <font>
      <vertAlign val="superscript"/>
      <sz val="8"/>
      <color rgb="FF000000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i/>
      <sz val="9"/>
      <color rgb="FF00B0F0"/>
      <name val="Calibri"/>
      <family val="2"/>
      <charset val="238"/>
      <scheme val="minor"/>
    </font>
    <font>
      <b/>
      <i/>
      <sz val="8"/>
      <color rgb="FF00B0F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sz val="8"/>
      <color rgb="FF0070C0"/>
      <name val="Calibri"/>
      <family val="2"/>
      <charset val="238"/>
      <scheme val="minor"/>
    </font>
    <font>
      <b/>
      <i/>
      <sz val="10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 val="double"/>
      <sz val="10"/>
      <name val="Calibri"/>
      <family val="2"/>
      <charset val="238"/>
      <scheme val="minor"/>
    </font>
    <font>
      <b/>
      <u/>
      <sz val="7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8"/>
      <color rgb="FF1FAD4B"/>
      <name val="Segoe U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sz val="9"/>
      <name val="Segoe UI"/>
      <family val="2"/>
      <charset val="238"/>
    </font>
    <font>
      <b/>
      <sz val="9"/>
      <name val="Segoe U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8"/>
      <color rgb="FF00B0F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3F9ED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0" fontId="2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343">
    <xf numFmtId="0" fontId="0" fillId="0" borderId="0" xfId="0"/>
    <xf numFmtId="0" fontId="16" fillId="0" borderId="6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left" vertical="center" wrapText="1"/>
    </xf>
    <xf numFmtId="49" fontId="14" fillId="3" borderId="6" xfId="0" applyNumberFormat="1" applyFont="1" applyFill="1" applyBorder="1" applyAlignment="1">
      <alignment horizontal="left" vertical="center" wrapText="1"/>
    </xf>
    <xf numFmtId="167" fontId="11" fillId="3" borderId="6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14" fillId="0" borderId="6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49" fontId="15" fillId="0" borderId="6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167" fontId="11" fillId="0" borderId="6" xfId="0" applyNumberFormat="1" applyFont="1" applyBorder="1" applyAlignment="1">
      <alignment horizontal="right" vertical="center"/>
    </xf>
    <xf numFmtId="49" fontId="21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1" fillId="0" borderId="0" xfId="0" applyFont="1"/>
    <xf numFmtId="0" fontId="1" fillId="3" borderId="6" xfId="0" applyFont="1" applyFill="1" applyBorder="1"/>
    <xf numFmtId="0" fontId="1" fillId="0" borderId="6" xfId="0" applyFont="1" applyBorder="1"/>
    <xf numFmtId="49" fontId="1" fillId="0" borderId="8" xfId="0" applyNumberFormat="1" applyFont="1" applyBorder="1" applyAlignment="1">
      <alignment vertical="center" wrapText="1"/>
    </xf>
    <xf numFmtId="0" fontId="1" fillId="0" borderId="8" xfId="0" applyFont="1" applyBorder="1"/>
    <xf numFmtId="49" fontId="1" fillId="0" borderId="6" xfId="0" applyNumberFormat="1" applyFont="1" applyBorder="1" applyAlignment="1">
      <alignment vertical="center" wrapText="1"/>
    </xf>
    <xf numFmtId="0" fontId="1" fillId="0" borderId="7" xfId="0" applyFont="1" applyBorder="1"/>
    <xf numFmtId="167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wrapText="1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3" fillId="0" borderId="6" xfId="1" applyFont="1" applyBorder="1" applyAlignment="1">
      <alignment horizontal="center" vertical="center" wrapText="1"/>
    </xf>
    <xf numFmtId="40" fontId="13" fillId="0" borderId="6" xfId="2" applyFont="1" applyBorder="1" applyAlignment="1">
      <alignment horizontal="center" vertical="center" wrapText="1"/>
    </xf>
    <xf numFmtId="1" fontId="13" fillId="0" borderId="6" xfId="1" applyNumberFormat="1" applyFont="1" applyBorder="1" applyAlignment="1">
      <alignment horizontal="center" vertical="center" wrapText="1"/>
    </xf>
    <xf numFmtId="167" fontId="26" fillId="0" borderId="6" xfId="1" applyNumberFormat="1" applyFont="1" applyBorder="1" applyAlignment="1">
      <alignment horizontal="right" vertical="center" wrapText="1"/>
    </xf>
    <xf numFmtId="0" fontId="13" fillId="4" borderId="8" xfId="1" applyFont="1" applyFill="1" applyBorder="1" applyAlignment="1">
      <alignment horizontal="center" vertical="center"/>
    </xf>
    <xf numFmtId="164" fontId="13" fillId="4" borderId="8" xfId="1" applyNumberFormat="1" applyFont="1" applyFill="1" applyBorder="1" applyAlignment="1">
      <alignment horizontal="center" vertical="center" shrinkToFit="1"/>
    </xf>
    <xf numFmtId="1" fontId="13" fillId="4" borderId="8" xfId="1" applyNumberFormat="1" applyFont="1" applyFill="1" applyBorder="1" applyAlignment="1">
      <alignment horizontal="center" vertical="center"/>
    </xf>
    <xf numFmtId="167" fontId="13" fillId="4" borderId="8" xfId="1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165" fontId="33" fillId="0" borderId="3" xfId="0" applyNumberFormat="1" applyFont="1" applyBorder="1" applyAlignment="1">
      <alignment horizontal="right" vertical="center"/>
    </xf>
    <xf numFmtId="1" fontId="13" fillId="0" borderId="3" xfId="1" applyNumberFormat="1" applyFont="1" applyBorder="1" applyAlignment="1">
      <alignment horizontal="center" vertical="center"/>
    </xf>
    <xf numFmtId="167" fontId="13" fillId="0" borderId="3" xfId="1" applyNumberFormat="1" applyFont="1" applyBorder="1" applyAlignment="1">
      <alignment horizontal="right" vertical="center" wrapText="1"/>
    </xf>
    <xf numFmtId="1" fontId="13" fillId="0" borderId="9" xfId="1" applyNumberFormat="1" applyFont="1" applyBorder="1" applyAlignment="1">
      <alignment horizontal="center" vertical="center"/>
    </xf>
    <xf numFmtId="165" fontId="33" fillId="0" borderId="6" xfId="0" applyNumberFormat="1" applyFont="1" applyBorder="1" applyAlignment="1">
      <alignment horizontal="right" vertical="center"/>
    </xf>
    <xf numFmtId="1" fontId="13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33" fillId="0" borderId="8" xfId="0" applyFont="1" applyBorder="1" applyAlignment="1">
      <alignment horizontal="right" vertical="center"/>
    </xf>
    <xf numFmtId="1" fontId="13" fillId="0" borderId="8" xfId="3" applyNumberFormat="1" applyFont="1" applyBorder="1" applyAlignment="1">
      <alignment horizontal="center" vertical="center"/>
    </xf>
    <xf numFmtId="167" fontId="38" fillId="0" borderId="8" xfId="1" applyNumberFormat="1" applyFont="1" applyBorder="1" applyAlignment="1">
      <alignment horizontal="right" vertical="center" wrapText="1"/>
    </xf>
    <xf numFmtId="167" fontId="38" fillId="0" borderId="6" xfId="1" applyNumberFormat="1" applyFont="1" applyBorder="1" applyAlignment="1">
      <alignment horizontal="right" vertical="center" wrapText="1"/>
    </xf>
    <xf numFmtId="0" fontId="13" fillId="0" borderId="7" xfId="1" applyFont="1" applyBorder="1" applyAlignment="1">
      <alignment horizontal="center" vertical="center"/>
    </xf>
    <xf numFmtId="0" fontId="33" fillId="0" borderId="7" xfId="0" applyFont="1" applyBorder="1" applyAlignment="1">
      <alignment horizontal="right" vertical="center"/>
    </xf>
    <xf numFmtId="1" fontId="13" fillId="0" borderId="7" xfId="3" applyNumberFormat="1" applyFont="1" applyBorder="1" applyAlignment="1">
      <alignment horizontal="center" vertical="center"/>
    </xf>
    <xf numFmtId="167" fontId="38" fillId="0" borderId="7" xfId="1" applyNumberFormat="1" applyFont="1" applyBorder="1" applyAlignment="1">
      <alignment horizontal="right" vertical="center" wrapText="1"/>
    </xf>
    <xf numFmtId="0" fontId="13" fillId="4" borderId="9" xfId="1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right" vertical="center"/>
    </xf>
    <xf numFmtId="1" fontId="13" fillId="4" borderId="9" xfId="1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right" vertical="center"/>
    </xf>
    <xf numFmtId="167" fontId="13" fillId="0" borderId="6" xfId="1" applyNumberFormat="1" applyFont="1" applyBorder="1" applyAlignment="1">
      <alignment horizontal="right" vertical="center"/>
    </xf>
    <xf numFmtId="0" fontId="13" fillId="2" borderId="6" xfId="1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right" vertical="center"/>
    </xf>
    <xf numFmtId="1" fontId="13" fillId="2" borderId="6" xfId="1" applyNumberFormat="1" applyFont="1" applyFill="1" applyBorder="1" applyAlignment="1">
      <alignment horizontal="center" vertical="center"/>
    </xf>
    <xf numFmtId="167" fontId="13" fillId="2" borderId="6" xfId="1" applyNumberFormat="1" applyFont="1" applyFill="1" applyBorder="1" applyAlignment="1">
      <alignment horizontal="right" vertical="center"/>
    </xf>
    <xf numFmtId="0" fontId="13" fillId="0" borderId="9" xfId="1" applyFont="1" applyBorder="1" applyAlignment="1">
      <alignment horizontal="center" vertical="center"/>
    </xf>
    <xf numFmtId="165" fontId="33" fillId="0" borderId="8" xfId="0" applyNumberFormat="1" applyFont="1" applyBorder="1" applyAlignment="1">
      <alignment horizontal="right" vertical="center"/>
    </xf>
    <xf numFmtId="40" fontId="13" fillId="0" borderId="6" xfId="2" applyFont="1" applyFill="1" applyBorder="1" applyAlignment="1">
      <alignment horizontal="center" vertical="center"/>
    </xf>
    <xf numFmtId="40" fontId="13" fillId="0" borderId="9" xfId="2" applyFont="1" applyFill="1" applyBorder="1" applyAlignment="1">
      <alignment horizontal="center" vertical="center"/>
    </xf>
    <xf numFmtId="167" fontId="38" fillId="0" borderId="9" xfId="1" applyNumberFormat="1" applyFont="1" applyBorder="1" applyAlignment="1">
      <alignment horizontal="right" vertical="center" wrapText="1"/>
    </xf>
    <xf numFmtId="0" fontId="13" fillId="2" borderId="3" xfId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right" vertical="center"/>
    </xf>
    <xf numFmtId="1" fontId="13" fillId="2" borderId="3" xfId="1" applyNumberFormat="1" applyFont="1" applyFill="1" applyBorder="1" applyAlignment="1">
      <alignment horizontal="center" vertical="center"/>
    </xf>
    <xf numFmtId="167" fontId="13" fillId="2" borderId="3" xfId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 vertical="center"/>
    </xf>
    <xf numFmtId="167" fontId="16" fillId="0" borderId="6" xfId="0" applyNumberFormat="1" applyFont="1" applyBorder="1" applyAlignment="1">
      <alignment horizontal="right" vertical="center"/>
    </xf>
    <xf numFmtId="167" fontId="16" fillId="0" borderId="8" xfId="0" applyNumberFormat="1" applyFont="1" applyBorder="1" applyAlignment="1">
      <alignment horizontal="right" vertical="center"/>
    </xf>
    <xf numFmtId="167" fontId="42" fillId="0" borderId="8" xfId="0" applyNumberFormat="1" applyFont="1" applyBorder="1" applyAlignment="1">
      <alignment horizontal="right" vertical="center"/>
    </xf>
    <xf numFmtId="167" fontId="42" fillId="0" borderId="6" xfId="0" applyNumberFormat="1" applyFont="1" applyBorder="1" applyAlignment="1">
      <alignment horizontal="right" vertical="center"/>
    </xf>
    <xf numFmtId="0" fontId="38" fillId="0" borderId="6" xfId="1" applyFont="1" applyBorder="1" applyAlignment="1">
      <alignment horizontal="right" vertical="center" wrapText="1"/>
    </xf>
    <xf numFmtId="0" fontId="43" fillId="0" borderId="8" xfId="1" applyFont="1" applyBorder="1" applyAlignment="1">
      <alignment horizontal="right" vertical="center" wrapText="1"/>
    </xf>
    <xf numFmtId="167" fontId="38" fillId="0" borderId="14" xfId="1" applyNumberFormat="1" applyFont="1" applyBorder="1" applyAlignment="1">
      <alignment horizontal="right" vertical="center" wrapText="1"/>
    </xf>
    <xf numFmtId="167" fontId="38" fillId="0" borderId="3" xfId="1" applyNumberFormat="1" applyFont="1" applyBorder="1" applyAlignment="1">
      <alignment horizontal="right" vertical="center" wrapText="1"/>
    </xf>
    <xf numFmtId="40" fontId="13" fillId="0" borderId="9" xfId="2" applyFont="1" applyBorder="1" applyAlignment="1">
      <alignment horizontal="center" vertical="center"/>
    </xf>
    <xf numFmtId="167" fontId="26" fillId="0" borderId="9" xfId="1" applyNumberFormat="1" applyFont="1" applyBorder="1" applyAlignment="1">
      <alignment horizontal="right" vertical="center"/>
    </xf>
    <xf numFmtId="40" fontId="13" fillId="0" borderId="6" xfId="2" applyFont="1" applyBorder="1" applyAlignment="1">
      <alignment horizontal="center" vertical="center"/>
    </xf>
    <xf numFmtId="167" fontId="26" fillId="0" borderId="6" xfId="1" applyNumberFormat="1" applyFont="1" applyBorder="1" applyAlignment="1">
      <alignment horizontal="right" vertical="center"/>
    </xf>
    <xf numFmtId="40" fontId="13" fillId="0" borderId="7" xfId="2" applyFont="1" applyBorder="1" applyAlignment="1">
      <alignment horizontal="center" vertical="center"/>
    </xf>
    <xf numFmtId="1" fontId="13" fillId="0" borderId="7" xfId="1" applyNumberFormat="1" applyFont="1" applyBorder="1" applyAlignment="1">
      <alignment horizontal="center" vertical="center"/>
    </xf>
    <xf numFmtId="167" fontId="13" fillId="0" borderId="7" xfId="1" applyNumberFormat="1" applyFont="1" applyBorder="1" applyAlignment="1">
      <alignment horizontal="right" vertical="center"/>
    </xf>
    <xf numFmtId="167" fontId="13" fillId="0" borderId="9" xfId="1" applyNumberFormat="1" applyFont="1" applyBorder="1" applyAlignment="1">
      <alignment horizontal="right" vertical="center"/>
    </xf>
    <xf numFmtId="0" fontId="44" fillId="0" borderId="8" xfId="1" applyFont="1" applyBorder="1" applyAlignment="1">
      <alignment horizontal="center" vertical="center"/>
    </xf>
    <xf numFmtId="40" fontId="13" fillId="0" borderId="8" xfId="2" applyFont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42" fontId="45" fillId="0" borderId="8" xfId="1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38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46" fillId="0" borderId="8" xfId="1" applyFont="1" applyBorder="1" applyAlignment="1">
      <alignment horizontal="center" vertical="center" wrapText="1"/>
    </xf>
    <xf numFmtId="0" fontId="44" fillId="2" borderId="8" xfId="1" applyFont="1" applyFill="1" applyBorder="1" applyAlignment="1">
      <alignment horizontal="center" vertical="center"/>
    </xf>
    <xf numFmtId="40" fontId="13" fillId="2" borderId="8" xfId="2" applyFont="1" applyFill="1" applyBorder="1" applyAlignment="1">
      <alignment horizontal="center" vertical="center"/>
    </xf>
    <xf numFmtId="1" fontId="13" fillId="2" borderId="8" xfId="1" applyNumberFormat="1" applyFont="1" applyFill="1" applyBorder="1" applyAlignment="1">
      <alignment horizontal="center" vertical="center"/>
    </xf>
    <xf numFmtId="42" fontId="45" fillId="2" borderId="8" xfId="1" applyNumberFormat="1" applyFont="1" applyFill="1" applyBorder="1" applyAlignment="1">
      <alignment horizontal="right" vertical="center"/>
    </xf>
    <xf numFmtId="0" fontId="46" fillId="2" borderId="8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26" fillId="3" borderId="6" xfId="1" applyFont="1" applyFill="1" applyBorder="1" applyAlignment="1">
      <alignment horizontal="center" vertical="center" wrapText="1"/>
    </xf>
    <xf numFmtId="40" fontId="26" fillId="3" borderId="6" xfId="2" applyFont="1" applyFill="1" applyBorder="1" applyAlignment="1">
      <alignment horizontal="center" vertical="center" wrapText="1"/>
    </xf>
    <xf numFmtId="1" fontId="26" fillId="3" borderId="6" xfId="1" applyNumberFormat="1" applyFont="1" applyFill="1" applyBorder="1" applyAlignment="1">
      <alignment horizontal="center" vertical="center" wrapText="1"/>
    </xf>
    <xf numFmtId="167" fontId="26" fillId="3" borderId="6" xfId="2" applyNumberFormat="1" applyFont="1" applyFill="1" applyBorder="1" applyAlignment="1">
      <alignment horizontal="center" vertical="center" wrapText="1"/>
    </xf>
    <xf numFmtId="0" fontId="29" fillId="0" borderId="6" xfId="1" applyFont="1" applyBorder="1" applyAlignment="1">
      <alignment horizontal="center" vertical="center" wrapText="1"/>
    </xf>
    <xf numFmtId="0" fontId="25" fillId="4" borderId="8" xfId="1" applyFont="1" applyFill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4" borderId="9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 wrapText="1"/>
    </xf>
    <xf numFmtId="0" fontId="41" fillId="0" borderId="9" xfId="1" applyFont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43" fillId="0" borderId="6" xfId="1" applyFont="1" applyBorder="1" applyAlignment="1">
      <alignment horizontal="right" vertical="center" wrapText="1"/>
    </xf>
    <xf numFmtId="0" fontId="8" fillId="0" borderId="14" xfId="0" applyFont="1" applyBorder="1" applyAlignment="1">
      <alignment wrapText="1"/>
    </xf>
    <xf numFmtId="49" fontId="11" fillId="0" borderId="6" xfId="0" applyNumberFormat="1" applyFont="1" applyBorder="1"/>
    <xf numFmtId="49" fontId="21" fillId="0" borderId="9" xfId="0" applyNumberFormat="1" applyFont="1" applyBorder="1" applyAlignment="1">
      <alignment horizontal="left" vertical="center" wrapText="1"/>
    </xf>
    <xf numFmtId="49" fontId="21" fillId="0" borderId="9" xfId="0" applyNumberFormat="1" applyFont="1" applyBorder="1" applyAlignment="1">
      <alignment horizontal="right" vertical="center" wrapText="1"/>
    </xf>
    <xf numFmtId="0" fontId="32" fillId="5" borderId="6" xfId="0" applyFont="1" applyFill="1" applyBorder="1" applyAlignment="1">
      <alignment horizontal="center" vertical="center" wrapText="1"/>
    </xf>
    <xf numFmtId="165" fontId="33" fillId="5" borderId="6" xfId="0" applyNumberFormat="1" applyFont="1" applyFill="1" applyBorder="1" applyAlignment="1">
      <alignment horizontal="right" vertical="center"/>
    </xf>
    <xf numFmtId="1" fontId="13" fillId="5" borderId="6" xfId="1" applyNumberFormat="1" applyFont="1" applyFill="1" applyBorder="1" applyAlignment="1">
      <alignment horizontal="center" vertical="center"/>
    </xf>
    <xf numFmtId="167" fontId="13" fillId="5" borderId="6" xfId="1" applyNumberFormat="1" applyFont="1" applyFill="1" applyBorder="1" applyAlignment="1">
      <alignment horizontal="right" vertical="center" wrapText="1"/>
    </xf>
    <xf numFmtId="0" fontId="35" fillId="5" borderId="9" xfId="1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/>
    </xf>
    <xf numFmtId="1" fontId="13" fillId="5" borderId="9" xfId="1" applyNumberFormat="1" applyFont="1" applyFill="1" applyBorder="1" applyAlignment="1">
      <alignment horizontal="center" vertical="center"/>
    </xf>
    <xf numFmtId="0" fontId="29" fillId="5" borderId="9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/>
    </xf>
    <xf numFmtId="0" fontId="35" fillId="5" borderId="8" xfId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center" vertical="center" wrapText="1"/>
    </xf>
    <xf numFmtId="168" fontId="13" fillId="5" borderId="6" xfId="1" applyNumberFormat="1" applyFont="1" applyFill="1" applyBorder="1" applyAlignment="1">
      <alignment horizontal="center" vertical="center"/>
    </xf>
    <xf numFmtId="0" fontId="29" fillId="5" borderId="6" xfId="3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/>
    </xf>
    <xf numFmtId="167" fontId="13" fillId="5" borderId="6" xfId="1" applyNumberFormat="1" applyFont="1" applyFill="1" applyBorder="1" applyAlignment="1">
      <alignment horizontal="right" vertical="center"/>
    </xf>
    <xf numFmtId="0" fontId="25" fillId="5" borderId="9" xfId="1" applyFont="1" applyFill="1" applyBorder="1" applyAlignment="1">
      <alignment horizontal="center" vertical="center" wrapText="1"/>
    </xf>
    <xf numFmtId="166" fontId="13" fillId="5" borderId="9" xfId="1" applyNumberFormat="1" applyFont="1" applyFill="1" applyBorder="1" applyAlignment="1">
      <alignment horizontal="center" vertical="center"/>
    </xf>
    <xf numFmtId="0" fontId="29" fillId="5" borderId="6" xfId="1" applyFont="1" applyFill="1" applyBorder="1" applyAlignment="1">
      <alignment horizontal="center" vertical="center" wrapText="1"/>
    </xf>
    <xf numFmtId="0" fontId="25" fillId="5" borderId="6" xfId="1" applyFont="1" applyFill="1" applyBorder="1" applyAlignment="1">
      <alignment horizontal="center" vertical="center" wrapText="1"/>
    </xf>
    <xf numFmtId="166" fontId="13" fillId="5" borderId="6" xfId="1" applyNumberFormat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165" fontId="33" fillId="5" borderId="8" xfId="0" applyNumberFormat="1" applyFont="1" applyFill="1" applyBorder="1" applyAlignment="1">
      <alignment horizontal="right" vertical="center"/>
    </xf>
    <xf numFmtId="1" fontId="13" fillId="5" borderId="8" xfId="1" applyNumberFormat="1" applyFont="1" applyFill="1" applyBorder="1" applyAlignment="1">
      <alignment horizontal="center" vertical="center"/>
    </xf>
    <xf numFmtId="0" fontId="29" fillId="5" borderId="8" xfId="1" applyFont="1" applyFill="1" applyBorder="1" applyAlignment="1">
      <alignment horizontal="center" vertical="center" wrapText="1"/>
    </xf>
    <xf numFmtId="2" fontId="13" fillId="5" borderId="8" xfId="1" applyNumberFormat="1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166" fontId="13" fillId="5" borderId="8" xfId="1" applyNumberFormat="1" applyFont="1" applyFill="1" applyBorder="1" applyAlignment="1">
      <alignment horizontal="center" vertical="center"/>
    </xf>
    <xf numFmtId="0" fontId="25" fillId="3" borderId="5" xfId="1" applyFont="1" applyFill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6" fillId="4" borderId="11" xfId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5" borderId="5" xfId="0" applyFont="1" applyFill="1" applyBorder="1" applyAlignment="1">
      <alignment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 wrapText="1"/>
    </xf>
    <xf numFmtId="0" fontId="27" fillId="2" borderId="5" xfId="1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right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5" xfId="0" applyFont="1" applyBorder="1"/>
    <xf numFmtId="0" fontId="49" fillId="0" borderId="5" xfId="0" applyFont="1" applyBorder="1"/>
    <xf numFmtId="0" fontId="7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2" xfId="0" applyFont="1" applyBorder="1"/>
    <xf numFmtId="0" fontId="27" fillId="0" borderId="13" xfId="1" applyFont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left"/>
    </xf>
    <xf numFmtId="0" fontId="56" fillId="0" borderId="6" xfId="0" applyFont="1" applyBorder="1" applyAlignment="1">
      <alignment horizontal="center" vertical="center"/>
    </xf>
    <xf numFmtId="0" fontId="56" fillId="5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16" fontId="57" fillId="0" borderId="6" xfId="0" applyNumberFormat="1" applyFont="1" applyBorder="1" applyAlignment="1">
      <alignment horizontal="left" vertical="center" wrapText="1"/>
    </xf>
    <xf numFmtId="16" fontId="57" fillId="0" borderId="6" xfId="0" applyNumberFormat="1" applyFont="1" applyBorder="1" applyAlignment="1">
      <alignment horizontal="center" vertical="center" wrapText="1"/>
    </xf>
    <xf numFmtId="1" fontId="57" fillId="0" borderId="6" xfId="0" applyNumberFormat="1" applyFont="1" applyBorder="1" applyAlignment="1">
      <alignment horizontal="left" vertical="center" wrapText="1"/>
    </xf>
    <xf numFmtId="0" fontId="59" fillId="0" borderId="6" xfId="0" applyFont="1" applyBorder="1" applyAlignment="1">
      <alignment horizontal="center"/>
    </xf>
    <xf numFmtId="4" fontId="4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" fontId="27" fillId="0" borderId="6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66" fontId="60" fillId="0" borderId="6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0" fontId="40" fillId="0" borderId="6" xfId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2" fillId="0" borderId="6" xfId="0" applyFont="1" applyBorder="1" applyAlignment="1">
      <alignment vertical="center" wrapText="1"/>
    </xf>
    <xf numFmtId="0" fontId="62" fillId="3" borderId="6" xfId="0" applyFont="1" applyFill="1" applyBorder="1" applyAlignment="1">
      <alignment vertical="center" wrapText="1"/>
    </xf>
    <xf numFmtId="4" fontId="48" fillId="3" borderId="6" xfId="0" applyNumberFormat="1" applyFont="1" applyFill="1" applyBorder="1" applyAlignment="1">
      <alignment horizontal="center" vertical="center"/>
    </xf>
    <xf numFmtId="1" fontId="51" fillId="3" borderId="6" xfId="0" applyNumberFormat="1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center" vertical="center"/>
    </xf>
    <xf numFmtId="1" fontId="27" fillId="3" borderId="6" xfId="0" applyNumberFormat="1" applyFont="1" applyFill="1" applyBorder="1" applyAlignment="1">
      <alignment horizontal="center" vertical="center" wrapText="1"/>
    </xf>
    <xf numFmtId="166" fontId="58" fillId="0" borderId="6" xfId="0" applyNumberFormat="1" applyFont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5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69" fontId="50" fillId="0" borderId="1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/>
    </xf>
    <xf numFmtId="0" fontId="56" fillId="0" borderId="0" xfId="0" applyFont="1" applyAlignment="1">
      <alignment horizontal="center" vertical="center"/>
    </xf>
    <xf numFmtId="0" fontId="27" fillId="4" borderId="6" xfId="1" applyFont="1" applyFill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1" fillId="0" borderId="3" xfId="0" applyFont="1" applyBorder="1"/>
    <xf numFmtId="0" fontId="27" fillId="0" borderId="9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/>
    </xf>
    <xf numFmtId="0" fontId="56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right"/>
    </xf>
    <xf numFmtId="0" fontId="40" fillId="6" borderId="6" xfId="1" applyFont="1" applyFill="1" applyBorder="1" applyAlignment="1">
      <alignment vertical="center" wrapText="1"/>
    </xf>
    <xf numFmtId="0" fontId="7" fillId="6" borderId="6" xfId="0" applyFont="1" applyFill="1" applyBorder="1" applyAlignment="1">
      <alignment horizontal="right" vertical="center" wrapText="1"/>
    </xf>
    <xf numFmtId="0" fontId="13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1" fontId="27" fillId="6" borderId="6" xfId="0" applyNumberFormat="1" applyFont="1" applyFill="1" applyBorder="1" applyAlignment="1">
      <alignment horizontal="center" vertical="center" wrapText="1"/>
    </xf>
    <xf numFmtId="166" fontId="7" fillId="6" borderId="6" xfId="0" applyNumberFormat="1" applyFont="1" applyFill="1" applyBorder="1" applyAlignment="1">
      <alignment horizontal="center" vertical="center" wrapText="1"/>
    </xf>
    <xf numFmtId="167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wrapText="1"/>
    </xf>
    <xf numFmtId="0" fontId="56" fillId="0" borderId="8" xfId="0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wrapText="1"/>
    </xf>
    <xf numFmtId="0" fontId="27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40" fontId="13" fillId="0" borderId="3" xfId="2" applyFont="1" applyBorder="1" applyAlignment="1">
      <alignment horizontal="center" vertical="center"/>
    </xf>
    <xf numFmtId="167" fontId="13" fillId="0" borderId="3" xfId="1" applyNumberFormat="1" applyFont="1" applyBorder="1" applyAlignment="1">
      <alignment horizontal="right" vertical="center"/>
    </xf>
    <xf numFmtId="0" fontId="25" fillId="0" borderId="3" xfId="1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/>
    </xf>
    <xf numFmtId="0" fontId="44" fillId="2" borderId="6" xfId="1" applyFont="1" applyFill="1" applyBorder="1" applyAlignment="1">
      <alignment horizontal="center" vertical="center"/>
    </xf>
    <xf numFmtId="40" fontId="13" fillId="2" borderId="6" xfId="2" applyFont="1" applyFill="1" applyBorder="1" applyAlignment="1">
      <alignment horizontal="center" vertical="center"/>
    </xf>
    <xf numFmtId="42" fontId="45" fillId="2" borderId="6" xfId="1" applyNumberFormat="1" applyFont="1" applyFill="1" applyBorder="1" applyAlignment="1">
      <alignment horizontal="right" vertical="center"/>
    </xf>
    <xf numFmtId="0" fontId="46" fillId="2" borderId="6" xfId="1" applyFont="1" applyFill="1" applyBorder="1" applyAlignment="1">
      <alignment horizontal="center" vertical="center" wrapText="1"/>
    </xf>
    <xf numFmtId="165" fontId="33" fillId="6" borderId="6" xfId="0" applyNumberFormat="1" applyFont="1" applyFill="1" applyBorder="1" applyAlignment="1">
      <alignment horizontal="right" vertical="center"/>
    </xf>
    <xf numFmtId="0" fontId="40" fillId="0" borderId="3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0" fillId="0" borderId="7" xfId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0" fillId="0" borderId="9" xfId="1" applyFont="1" applyBorder="1" applyAlignment="1">
      <alignment horizontal="center" vertical="center" wrapText="1"/>
    </xf>
    <xf numFmtId="0" fontId="40" fillId="0" borderId="6" xfId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8" fillId="5" borderId="4" xfId="0" applyFont="1" applyFill="1" applyBorder="1" applyAlignment="1">
      <alignment vertical="center" wrapText="1"/>
    </xf>
    <xf numFmtId="0" fontId="28" fillId="5" borderId="5" xfId="0" applyFont="1" applyFill="1" applyBorder="1" applyAlignment="1">
      <alignment vertical="center" wrapText="1"/>
    </xf>
    <xf numFmtId="0" fontId="39" fillId="5" borderId="6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28" fillId="5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30" fillId="4" borderId="9" xfId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0" fillId="5" borderId="8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39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37" fillId="0" borderId="8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40" fillId="5" borderId="6" xfId="0" applyFont="1" applyFill="1" applyBorder="1" applyAlignment="1">
      <alignment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2" fillId="5" borderId="5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0" fillId="4" borderId="10" xfId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40" fillId="0" borderId="9" xfId="1" applyFont="1" applyBorder="1" applyAlignment="1">
      <alignment horizontal="left" vertical="center" wrapText="1"/>
    </xf>
    <xf numFmtId="0" fontId="39" fillId="5" borderId="9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38" fillId="0" borderId="6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0" fontId="3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0" fillId="0" borderId="12" xfId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3" fillId="2" borderId="8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14" fillId="3" borderId="5" xfId="1" applyFont="1" applyFill="1" applyBorder="1" applyAlignment="1">
      <alignment horizontal="left" vertical="center" wrapText="1"/>
    </xf>
    <xf numFmtId="0" fontId="14" fillId="3" borderId="6" xfId="1" applyFont="1" applyFill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61" fillId="0" borderId="5" xfId="1" applyFont="1" applyBorder="1" applyAlignment="1">
      <alignment horizontal="center" vertical="center" wrapText="1"/>
    </xf>
    <xf numFmtId="0" fontId="61" fillId="0" borderId="6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</cellXfs>
  <cellStyles count="6">
    <cellStyle name="Čárka 2" xfId="2" xr:uid="{35F08EFE-E77C-4067-AEC1-6CC369D858A7}"/>
    <cellStyle name="Normální" xfId="0" builtinId="0"/>
    <cellStyle name="Normální 10" xfId="4" xr:uid="{523D9B58-0086-40ED-B177-33A651E0BEA3}"/>
    <cellStyle name="Normální 11" xfId="1" xr:uid="{0FB79E4F-182A-4917-81C3-979DA370DE92}"/>
    <cellStyle name="normální 2" xfId="5" xr:uid="{6B33ACDB-37A0-4ECD-B3A5-568F55E85190}"/>
    <cellStyle name="normální_Vyberovka zelen 2010 podklady 2" xfId="3" xr:uid="{F1CF9163-4ED5-4AD7-B9E8-7F7B16293F24}"/>
  </cellStyles>
  <dxfs count="0"/>
  <tableStyles count="0" defaultTableStyle="TableStyleMedium2" defaultPivotStyle="PivotStyleLight16"/>
  <colors>
    <mruColors>
      <color rgb="FFE7FFFF"/>
      <color rgb="FFFFCCFF"/>
      <color rgb="FFFEF0F6"/>
      <color rgb="FFCCFFFF"/>
      <color rgb="FFFDDBE9"/>
      <color rgb="FFF1E3E6"/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BF9A-1546-4285-89B9-10F33BB6A300}">
  <dimension ref="A1:I191"/>
  <sheetViews>
    <sheetView tabSelected="1" view="pageLayout" topLeftCell="A172" zoomScaleNormal="120" workbookViewId="0">
      <selection activeCell="G167" sqref="G167"/>
    </sheetView>
  </sheetViews>
  <sheetFormatPr defaultRowHeight="14.5" x14ac:dyDescent="0.35"/>
  <cols>
    <col min="1" max="1" width="3" style="241" customWidth="1"/>
    <col min="2" max="2" width="10.36328125" style="37" customWidth="1"/>
    <col min="3" max="3" width="29.36328125" style="37" customWidth="1"/>
    <col min="4" max="4" width="30" style="37" customWidth="1"/>
    <col min="5" max="5" width="6.90625" style="37" customWidth="1"/>
    <col min="6" max="6" width="10.90625" style="37" customWidth="1"/>
    <col min="7" max="7" width="8.90625" style="37"/>
    <col min="8" max="8" width="13.453125" style="46" customWidth="1"/>
    <col min="9" max="9" width="19" style="47" customWidth="1"/>
  </cols>
  <sheetData>
    <row r="1" spans="1:9" ht="37.25" customHeight="1" x14ac:dyDescent="0.35">
      <c r="A1" s="129"/>
      <c r="B1" s="176" t="s">
        <v>0</v>
      </c>
      <c r="C1" s="308" t="s">
        <v>50</v>
      </c>
      <c r="D1" s="309"/>
      <c r="E1" s="130" t="s">
        <v>1</v>
      </c>
      <c r="F1" s="131" t="s">
        <v>2</v>
      </c>
      <c r="G1" s="132" t="s">
        <v>3</v>
      </c>
      <c r="H1" s="133" t="s">
        <v>4</v>
      </c>
      <c r="I1" s="129" t="s">
        <v>5</v>
      </c>
    </row>
    <row r="2" spans="1:9" x14ac:dyDescent="0.35">
      <c r="A2" s="201"/>
      <c r="B2" s="177"/>
      <c r="C2" s="295"/>
      <c r="D2" s="312"/>
      <c r="E2" s="48"/>
      <c r="F2" s="49"/>
      <c r="G2" s="50"/>
      <c r="H2" s="51"/>
      <c r="I2" s="134"/>
    </row>
    <row r="3" spans="1:9" ht="15" thickBot="1" x14ac:dyDescent="0.4">
      <c r="A3" s="245"/>
      <c r="B3" s="178" t="s">
        <v>6</v>
      </c>
      <c r="C3" s="310" t="s">
        <v>7</v>
      </c>
      <c r="D3" s="311"/>
      <c r="E3" s="52"/>
      <c r="F3" s="53"/>
      <c r="G3" s="54"/>
      <c r="H3" s="55"/>
      <c r="I3" s="135"/>
    </row>
    <row r="4" spans="1:9" ht="10.75" customHeight="1" x14ac:dyDescent="0.35">
      <c r="A4" s="201"/>
      <c r="B4" s="179"/>
      <c r="C4" s="313"/>
      <c r="D4" s="314"/>
      <c r="E4" s="56"/>
      <c r="F4" s="57"/>
      <c r="G4" s="58"/>
      <c r="H4" s="59"/>
      <c r="I4" s="136"/>
    </row>
    <row r="5" spans="1:9" ht="19.25" customHeight="1" x14ac:dyDescent="0.35">
      <c r="A5" s="202">
        <v>1</v>
      </c>
      <c r="B5" s="180">
        <v>185804234</v>
      </c>
      <c r="C5" s="285" t="s">
        <v>141</v>
      </c>
      <c r="D5" s="286"/>
      <c r="E5" s="148" t="s">
        <v>8</v>
      </c>
      <c r="F5" s="149">
        <v>0</v>
      </c>
      <c r="G5" s="150">
        <v>120</v>
      </c>
      <c r="H5" s="151">
        <f t="shared" ref="H5:H11" si="0">PRODUCT(F5,G5)</f>
        <v>0</v>
      </c>
      <c r="I5" s="152" t="s">
        <v>142</v>
      </c>
    </row>
    <row r="6" spans="1:9" ht="15" customHeight="1" x14ac:dyDescent="0.35">
      <c r="A6" s="202">
        <f>SUM(A5,1)</f>
        <v>2</v>
      </c>
      <c r="B6" s="180">
        <v>184818311</v>
      </c>
      <c r="C6" s="285" t="s">
        <v>146</v>
      </c>
      <c r="D6" s="286"/>
      <c r="E6" s="148" t="s">
        <v>9</v>
      </c>
      <c r="F6" s="149">
        <v>0</v>
      </c>
      <c r="G6" s="150">
        <v>2</v>
      </c>
      <c r="H6" s="151">
        <f t="shared" si="0"/>
        <v>0</v>
      </c>
      <c r="I6" s="152" t="s">
        <v>148</v>
      </c>
    </row>
    <row r="7" spans="1:9" ht="15" customHeight="1" x14ac:dyDescent="0.35">
      <c r="A7" s="202">
        <f t="shared" ref="A7:A59" si="1">SUM(A6,1)</f>
        <v>3</v>
      </c>
      <c r="B7" s="180">
        <v>184818312</v>
      </c>
      <c r="C7" s="285" t="s">
        <v>147</v>
      </c>
      <c r="D7" s="286"/>
      <c r="E7" s="148" t="s">
        <v>9</v>
      </c>
      <c r="F7" s="149">
        <v>0</v>
      </c>
      <c r="G7" s="150">
        <v>2</v>
      </c>
      <c r="H7" s="151">
        <f t="shared" si="0"/>
        <v>0</v>
      </c>
      <c r="I7" s="152" t="s">
        <v>149</v>
      </c>
    </row>
    <row r="8" spans="1:9" ht="15" customHeight="1" x14ac:dyDescent="0.35">
      <c r="A8" s="202">
        <f t="shared" si="1"/>
        <v>4</v>
      </c>
      <c r="B8" s="180">
        <v>184852233</v>
      </c>
      <c r="C8" s="285" t="s">
        <v>133</v>
      </c>
      <c r="D8" s="286"/>
      <c r="E8" s="148" t="s">
        <v>9</v>
      </c>
      <c r="F8" s="149">
        <v>0</v>
      </c>
      <c r="G8" s="150">
        <v>1</v>
      </c>
      <c r="H8" s="151">
        <f t="shared" si="0"/>
        <v>0</v>
      </c>
      <c r="I8" s="152" t="s">
        <v>134</v>
      </c>
    </row>
    <row r="9" spans="1:9" ht="15" customHeight="1" x14ac:dyDescent="0.35">
      <c r="A9" s="202">
        <f t="shared" si="1"/>
        <v>5</v>
      </c>
      <c r="B9" s="180">
        <v>184852241</v>
      </c>
      <c r="C9" s="285" t="s">
        <v>137</v>
      </c>
      <c r="D9" s="286"/>
      <c r="E9" s="148" t="s">
        <v>9</v>
      </c>
      <c r="F9" s="149">
        <v>0</v>
      </c>
      <c r="G9" s="150">
        <v>4</v>
      </c>
      <c r="H9" s="151">
        <f t="shared" si="0"/>
        <v>0</v>
      </c>
      <c r="I9" s="152" t="s">
        <v>144</v>
      </c>
    </row>
    <row r="10" spans="1:9" ht="15" customHeight="1" x14ac:dyDescent="0.35">
      <c r="A10" s="202">
        <f t="shared" si="1"/>
        <v>6</v>
      </c>
      <c r="B10" s="180">
        <v>184852242</v>
      </c>
      <c r="C10" s="285" t="s">
        <v>136</v>
      </c>
      <c r="D10" s="286"/>
      <c r="E10" s="148" t="s">
        <v>9</v>
      </c>
      <c r="F10" s="149">
        <v>0</v>
      </c>
      <c r="G10" s="150">
        <v>1</v>
      </c>
      <c r="H10" s="151">
        <f t="shared" si="0"/>
        <v>0</v>
      </c>
      <c r="I10" s="152" t="s">
        <v>135</v>
      </c>
    </row>
    <row r="11" spans="1:9" ht="12.65" customHeight="1" x14ac:dyDescent="0.35">
      <c r="A11" s="202">
        <f t="shared" si="1"/>
        <v>7</v>
      </c>
      <c r="B11" s="180">
        <v>184852322</v>
      </c>
      <c r="C11" s="285" t="s">
        <v>143</v>
      </c>
      <c r="D11" s="286"/>
      <c r="E11" s="148" t="s">
        <v>9</v>
      </c>
      <c r="F11" s="149">
        <v>0</v>
      </c>
      <c r="G11" s="150">
        <v>10</v>
      </c>
      <c r="H11" s="151">
        <f t="shared" si="0"/>
        <v>0</v>
      </c>
      <c r="I11" s="152" t="s">
        <v>145</v>
      </c>
    </row>
    <row r="12" spans="1:9" ht="16.75" customHeight="1" x14ac:dyDescent="0.35">
      <c r="A12" s="202">
        <f t="shared" si="1"/>
        <v>8</v>
      </c>
      <c r="B12" s="180">
        <v>119005131</v>
      </c>
      <c r="C12" s="285" t="s">
        <v>78</v>
      </c>
      <c r="D12" s="286"/>
      <c r="E12" s="148" t="s">
        <v>76</v>
      </c>
      <c r="F12" s="149">
        <v>0</v>
      </c>
      <c r="G12" s="150">
        <f>SUM(G16)</f>
        <v>564</v>
      </c>
      <c r="H12" s="151">
        <f>PRODUCT(F12,G12)</f>
        <v>0</v>
      </c>
      <c r="I12" s="152" t="s">
        <v>132</v>
      </c>
    </row>
    <row r="13" spans="1:9" ht="16.75" customHeight="1" x14ac:dyDescent="0.35">
      <c r="A13" s="202">
        <f t="shared" si="1"/>
        <v>9</v>
      </c>
      <c r="B13" s="180">
        <v>119005153</v>
      </c>
      <c r="C13" s="285" t="s">
        <v>79</v>
      </c>
      <c r="D13" s="286"/>
      <c r="E13" s="148" t="s">
        <v>9</v>
      </c>
      <c r="F13" s="149">
        <v>0</v>
      </c>
      <c r="G13" s="150">
        <v>29</v>
      </c>
      <c r="H13" s="151">
        <f>PRODUCT(F13,G13)</f>
        <v>0</v>
      </c>
      <c r="I13" s="152" t="s">
        <v>63</v>
      </c>
    </row>
    <row r="14" spans="1:9" ht="24" customHeight="1" x14ac:dyDescent="0.35">
      <c r="A14" s="202">
        <f t="shared" si="1"/>
        <v>10</v>
      </c>
      <c r="B14" s="180">
        <v>184813511</v>
      </c>
      <c r="C14" s="304" t="s">
        <v>139</v>
      </c>
      <c r="D14" s="305"/>
      <c r="E14" s="153" t="s">
        <v>8</v>
      </c>
      <c r="F14" s="149">
        <v>0</v>
      </c>
      <c r="G14" s="154">
        <f>PRODUCT(G16+G34,2)</f>
        <v>2188</v>
      </c>
      <c r="H14" s="151">
        <f>PRODUCT(F14,G14)</f>
        <v>0</v>
      </c>
      <c r="I14" s="152" t="s">
        <v>138</v>
      </c>
    </row>
    <row r="15" spans="1:9" ht="19.25" customHeight="1" x14ac:dyDescent="0.35">
      <c r="A15" s="202">
        <f t="shared" si="1"/>
        <v>11</v>
      </c>
      <c r="B15" s="180">
        <v>181101121</v>
      </c>
      <c r="C15" s="285" t="s">
        <v>242</v>
      </c>
      <c r="D15" s="286"/>
      <c r="E15" s="148" t="s">
        <v>104</v>
      </c>
      <c r="F15" s="149">
        <v>0</v>
      </c>
      <c r="G15" s="154">
        <f>SUM(G16)</f>
        <v>564</v>
      </c>
      <c r="H15" s="151">
        <f>PRODUCT(F15,G15)</f>
        <v>0</v>
      </c>
      <c r="I15" s="155" t="s">
        <v>243</v>
      </c>
    </row>
    <row r="16" spans="1:9" ht="13.75" customHeight="1" x14ac:dyDescent="0.35">
      <c r="A16" s="202">
        <f t="shared" si="1"/>
        <v>12</v>
      </c>
      <c r="B16" s="180">
        <v>183205111</v>
      </c>
      <c r="C16" s="285" t="s">
        <v>77</v>
      </c>
      <c r="D16" s="286"/>
      <c r="E16" s="148" t="s">
        <v>76</v>
      </c>
      <c r="F16" s="149">
        <v>0</v>
      </c>
      <c r="G16" s="150">
        <v>564</v>
      </c>
      <c r="H16" s="151">
        <f t="shared" ref="H16:H36" si="2">PRODUCT(F16,G16)</f>
        <v>0</v>
      </c>
      <c r="I16" s="152"/>
    </row>
    <row r="17" spans="1:9" ht="24.65" customHeight="1" x14ac:dyDescent="0.35">
      <c r="A17" s="202">
        <f t="shared" si="1"/>
        <v>13</v>
      </c>
      <c r="B17" s="180">
        <v>183111211</v>
      </c>
      <c r="C17" s="285" t="s">
        <v>102</v>
      </c>
      <c r="D17" s="286"/>
      <c r="E17" s="148" t="s">
        <v>9</v>
      </c>
      <c r="F17" s="149">
        <v>0</v>
      </c>
      <c r="G17" s="154">
        <f>SUM(G144)</f>
        <v>1090</v>
      </c>
      <c r="H17" s="151">
        <f t="shared" si="2"/>
        <v>0</v>
      </c>
      <c r="I17" s="155" t="s">
        <v>101</v>
      </c>
    </row>
    <row r="18" spans="1:9" ht="21" customHeight="1" x14ac:dyDescent="0.35">
      <c r="A18" s="202">
        <f t="shared" si="1"/>
        <v>14</v>
      </c>
      <c r="B18" s="180">
        <v>183111212</v>
      </c>
      <c r="C18" s="289" t="s">
        <v>80</v>
      </c>
      <c r="D18" s="290"/>
      <c r="E18" s="156" t="s">
        <v>9</v>
      </c>
      <c r="F18" s="149">
        <v>0</v>
      </c>
      <c r="G18" s="150">
        <f>SUM(G143)</f>
        <v>240</v>
      </c>
      <c r="H18" s="151">
        <f t="shared" si="2"/>
        <v>0</v>
      </c>
      <c r="I18" s="157" t="s">
        <v>100</v>
      </c>
    </row>
    <row r="19" spans="1:9" ht="21" customHeight="1" x14ac:dyDescent="0.35">
      <c r="A19" s="202">
        <f t="shared" si="1"/>
        <v>15</v>
      </c>
      <c r="B19" s="180">
        <v>183111213</v>
      </c>
      <c r="C19" s="289" t="s">
        <v>81</v>
      </c>
      <c r="D19" s="290"/>
      <c r="E19" s="156" t="s">
        <v>9</v>
      </c>
      <c r="F19" s="149">
        <v>0</v>
      </c>
      <c r="G19" s="150">
        <f>SUM(G142)</f>
        <v>2013</v>
      </c>
      <c r="H19" s="151">
        <f t="shared" si="2"/>
        <v>0</v>
      </c>
      <c r="I19" s="157" t="s">
        <v>56</v>
      </c>
    </row>
    <row r="20" spans="1:9" ht="20.399999999999999" customHeight="1" x14ac:dyDescent="0.35">
      <c r="A20" s="202">
        <f t="shared" si="1"/>
        <v>16</v>
      </c>
      <c r="B20" s="180">
        <v>183101215</v>
      </c>
      <c r="C20" s="289" t="s">
        <v>82</v>
      </c>
      <c r="D20" s="290"/>
      <c r="E20" s="156" t="s">
        <v>9</v>
      </c>
      <c r="F20" s="149">
        <v>0</v>
      </c>
      <c r="G20" s="150">
        <f>SUM(G139,G140)</f>
        <v>10</v>
      </c>
      <c r="H20" s="151">
        <f t="shared" si="2"/>
        <v>0</v>
      </c>
      <c r="I20" s="157" t="s">
        <v>63</v>
      </c>
    </row>
    <row r="21" spans="1:9" ht="13.75" customHeight="1" x14ac:dyDescent="0.35">
      <c r="A21" s="202">
        <f t="shared" si="1"/>
        <v>17</v>
      </c>
      <c r="B21" s="180">
        <v>183211313</v>
      </c>
      <c r="C21" s="289" t="s">
        <v>126</v>
      </c>
      <c r="D21" s="290"/>
      <c r="E21" s="156" t="s">
        <v>9</v>
      </c>
      <c r="F21" s="149">
        <v>0</v>
      </c>
      <c r="G21" s="150">
        <f>SUM(G144)</f>
        <v>1090</v>
      </c>
      <c r="H21" s="151">
        <f t="shared" si="2"/>
        <v>0</v>
      </c>
      <c r="I21" s="157" t="s">
        <v>101</v>
      </c>
    </row>
    <row r="22" spans="1:9" ht="13.75" customHeight="1" x14ac:dyDescent="0.35">
      <c r="A22" s="202">
        <f t="shared" si="1"/>
        <v>18</v>
      </c>
      <c r="B22" s="180">
        <v>183211322</v>
      </c>
      <c r="C22" s="289" t="s">
        <v>83</v>
      </c>
      <c r="D22" s="290"/>
      <c r="E22" s="156" t="s">
        <v>9</v>
      </c>
      <c r="F22" s="149">
        <v>0</v>
      </c>
      <c r="G22" s="150">
        <f>SUM(G143)</f>
        <v>240</v>
      </c>
      <c r="H22" s="151">
        <f t="shared" si="2"/>
        <v>0</v>
      </c>
      <c r="I22" s="158" t="s">
        <v>100</v>
      </c>
    </row>
    <row r="23" spans="1:9" ht="15" customHeight="1" x14ac:dyDescent="0.35">
      <c r="A23" s="202">
        <f t="shared" si="1"/>
        <v>19</v>
      </c>
      <c r="B23" s="180">
        <v>184102110</v>
      </c>
      <c r="C23" s="289" t="s">
        <v>84</v>
      </c>
      <c r="D23" s="290"/>
      <c r="E23" s="156" t="s">
        <v>9</v>
      </c>
      <c r="F23" s="149">
        <v>0</v>
      </c>
      <c r="G23" s="150">
        <f>SUM(G142)</f>
        <v>2013</v>
      </c>
      <c r="H23" s="151">
        <f t="shared" si="2"/>
        <v>0</v>
      </c>
      <c r="I23" s="157" t="s">
        <v>56</v>
      </c>
    </row>
    <row r="24" spans="1:9" ht="19.75" customHeight="1" x14ac:dyDescent="0.35">
      <c r="A24" s="202">
        <f t="shared" si="1"/>
        <v>20</v>
      </c>
      <c r="B24" s="180">
        <v>184102115</v>
      </c>
      <c r="C24" s="289" t="s">
        <v>85</v>
      </c>
      <c r="D24" s="290"/>
      <c r="E24" s="156" t="s">
        <v>9</v>
      </c>
      <c r="F24" s="149">
        <v>0</v>
      </c>
      <c r="G24" s="150">
        <f>SUM(G139,G140)</f>
        <v>10</v>
      </c>
      <c r="H24" s="151">
        <f t="shared" si="2"/>
        <v>0</v>
      </c>
      <c r="I24" s="158" t="s">
        <v>24</v>
      </c>
    </row>
    <row r="25" spans="1:9" ht="20.399999999999999" customHeight="1" x14ac:dyDescent="0.35">
      <c r="A25" s="202">
        <f t="shared" si="1"/>
        <v>21</v>
      </c>
      <c r="B25" s="180">
        <v>185802114</v>
      </c>
      <c r="C25" s="289" t="s">
        <v>86</v>
      </c>
      <c r="D25" s="290"/>
      <c r="E25" s="156" t="s">
        <v>10</v>
      </c>
      <c r="F25" s="149">
        <v>0</v>
      </c>
      <c r="G25" s="159">
        <f>PRODUCT(G45,0.00001)</f>
        <v>6.1740000000000003E-2</v>
      </c>
      <c r="H25" s="151">
        <f t="shared" si="2"/>
        <v>0</v>
      </c>
      <c r="I25" s="158" t="s">
        <v>57</v>
      </c>
    </row>
    <row r="26" spans="1:9" ht="23.4" customHeight="1" x14ac:dyDescent="0.35">
      <c r="A26" s="202">
        <f t="shared" si="1"/>
        <v>22</v>
      </c>
      <c r="B26" s="180">
        <v>183552313</v>
      </c>
      <c r="C26" s="289" t="s">
        <v>246</v>
      </c>
      <c r="D26" s="290"/>
      <c r="E26" s="156" t="s">
        <v>247</v>
      </c>
      <c r="F26" s="149">
        <v>0</v>
      </c>
      <c r="G26" s="159">
        <v>5.0000000000000001E-3</v>
      </c>
      <c r="H26" s="151">
        <f t="shared" si="2"/>
        <v>0</v>
      </c>
      <c r="I26" s="158" t="s">
        <v>248</v>
      </c>
    </row>
    <row r="27" spans="1:9" ht="13.75" customHeight="1" x14ac:dyDescent="0.35">
      <c r="A27" s="202">
        <f t="shared" si="1"/>
        <v>23</v>
      </c>
      <c r="B27" s="180">
        <v>184813161</v>
      </c>
      <c r="C27" s="289" t="s">
        <v>87</v>
      </c>
      <c r="D27" s="290"/>
      <c r="E27" s="156" t="s">
        <v>9</v>
      </c>
      <c r="F27" s="149">
        <v>0</v>
      </c>
      <c r="G27" s="150">
        <f>SUM(G140)</f>
        <v>9</v>
      </c>
      <c r="H27" s="151">
        <f t="shared" si="2"/>
        <v>0</v>
      </c>
      <c r="I27" s="157" t="s">
        <v>71</v>
      </c>
    </row>
    <row r="28" spans="1:9" ht="13.75" customHeight="1" x14ac:dyDescent="0.35">
      <c r="A28" s="202">
        <f t="shared" si="1"/>
        <v>24</v>
      </c>
      <c r="B28" s="180">
        <v>184215132</v>
      </c>
      <c r="C28" s="289" t="s">
        <v>88</v>
      </c>
      <c r="D28" s="290"/>
      <c r="E28" s="156" t="s">
        <v>9</v>
      </c>
      <c r="F28" s="149">
        <v>0</v>
      </c>
      <c r="G28" s="150">
        <f>SUM(G140)</f>
        <v>9</v>
      </c>
      <c r="H28" s="151">
        <f t="shared" si="2"/>
        <v>0</v>
      </c>
      <c r="I28" s="157" t="s">
        <v>58</v>
      </c>
    </row>
    <row r="29" spans="1:9" ht="13.75" customHeight="1" x14ac:dyDescent="0.35">
      <c r="A29" s="202">
        <f t="shared" si="1"/>
        <v>25</v>
      </c>
      <c r="B29" s="180">
        <v>184215111</v>
      </c>
      <c r="C29" s="289" t="s">
        <v>89</v>
      </c>
      <c r="D29" s="290"/>
      <c r="E29" s="156" t="s">
        <v>9</v>
      </c>
      <c r="F29" s="149">
        <v>0</v>
      </c>
      <c r="G29" s="150">
        <f>SUM(G139)</f>
        <v>1</v>
      </c>
      <c r="H29" s="151">
        <f t="shared" si="2"/>
        <v>0</v>
      </c>
      <c r="I29" s="157" t="s">
        <v>62</v>
      </c>
    </row>
    <row r="30" spans="1:9" ht="27" customHeight="1" x14ac:dyDescent="0.35">
      <c r="A30" s="202">
        <f t="shared" si="1"/>
        <v>26</v>
      </c>
      <c r="B30" s="180">
        <v>184911431</v>
      </c>
      <c r="C30" s="289" t="s">
        <v>130</v>
      </c>
      <c r="D30" s="290"/>
      <c r="E30" s="156" t="s">
        <v>76</v>
      </c>
      <c r="F30" s="149">
        <v>0</v>
      </c>
      <c r="G30" s="150">
        <f>SUM(G16,5)</f>
        <v>569</v>
      </c>
      <c r="H30" s="151">
        <f t="shared" si="2"/>
        <v>0</v>
      </c>
      <c r="I30" s="157" t="s">
        <v>253</v>
      </c>
    </row>
    <row r="31" spans="1:9" ht="24.65" customHeight="1" x14ac:dyDescent="0.35">
      <c r="A31" s="202">
        <f t="shared" si="1"/>
        <v>27</v>
      </c>
      <c r="B31" s="180">
        <v>184911151</v>
      </c>
      <c r="C31" s="289" t="s">
        <v>129</v>
      </c>
      <c r="D31" s="290"/>
      <c r="E31" s="156" t="s">
        <v>8</v>
      </c>
      <c r="F31" s="149">
        <v>0</v>
      </c>
      <c r="G31" s="150">
        <v>32</v>
      </c>
      <c r="H31" s="151">
        <f t="shared" si="2"/>
        <v>0</v>
      </c>
      <c r="I31" s="157" t="s">
        <v>254</v>
      </c>
    </row>
    <row r="32" spans="1:9" ht="30" customHeight="1" x14ac:dyDescent="0.35">
      <c r="A32" s="202">
        <f t="shared" si="1"/>
        <v>28</v>
      </c>
      <c r="B32" s="180">
        <v>184813241</v>
      </c>
      <c r="C32" s="289" t="s">
        <v>90</v>
      </c>
      <c r="D32" s="315"/>
      <c r="E32" s="148" t="s">
        <v>9</v>
      </c>
      <c r="F32" s="149">
        <v>0</v>
      </c>
      <c r="G32" s="150">
        <v>10</v>
      </c>
      <c r="H32" s="151">
        <f t="shared" si="2"/>
        <v>0</v>
      </c>
      <c r="I32" s="157" t="s">
        <v>269</v>
      </c>
    </row>
    <row r="33" spans="1:9" ht="14.4" customHeight="1" x14ac:dyDescent="0.35">
      <c r="A33" s="202">
        <f t="shared" si="1"/>
        <v>29</v>
      </c>
      <c r="B33" s="180">
        <v>185804312</v>
      </c>
      <c r="C33" s="289" t="s">
        <v>91</v>
      </c>
      <c r="D33" s="290"/>
      <c r="E33" s="156" t="s">
        <v>92</v>
      </c>
      <c r="F33" s="149">
        <v>0</v>
      </c>
      <c r="G33" s="150">
        <v>8</v>
      </c>
      <c r="H33" s="151">
        <f t="shared" si="2"/>
        <v>0</v>
      </c>
      <c r="I33" s="160"/>
    </row>
    <row r="34" spans="1:9" ht="14.4" customHeight="1" x14ac:dyDescent="0.35">
      <c r="A34" s="202">
        <f t="shared" si="1"/>
        <v>30</v>
      </c>
      <c r="B34" s="180">
        <v>181411121</v>
      </c>
      <c r="C34" s="289" t="s">
        <v>256</v>
      </c>
      <c r="D34" s="290"/>
      <c r="E34" s="156" t="s">
        <v>8</v>
      </c>
      <c r="F34" s="149">
        <v>0</v>
      </c>
      <c r="G34" s="150">
        <v>530</v>
      </c>
      <c r="H34" s="151">
        <f t="shared" si="2"/>
        <v>0</v>
      </c>
      <c r="I34" s="160" t="s">
        <v>140</v>
      </c>
    </row>
    <row r="35" spans="1:9" ht="19.75" customHeight="1" x14ac:dyDescent="0.35">
      <c r="A35" s="202">
        <f t="shared" si="1"/>
        <v>31</v>
      </c>
      <c r="B35" s="180">
        <v>185803211</v>
      </c>
      <c r="C35" s="289" t="s">
        <v>103</v>
      </c>
      <c r="D35" s="290"/>
      <c r="E35" s="156" t="s">
        <v>76</v>
      </c>
      <c r="F35" s="149">
        <v>0</v>
      </c>
      <c r="G35" s="150">
        <v>940</v>
      </c>
      <c r="H35" s="151">
        <f t="shared" si="2"/>
        <v>0</v>
      </c>
      <c r="I35" s="160" t="s">
        <v>252</v>
      </c>
    </row>
    <row r="36" spans="1:9" ht="14.4" customHeight="1" x14ac:dyDescent="0.35">
      <c r="A36" s="202">
        <f t="shared" si="1"/>
        <v>32</v>
      </c>
      <c r="B36" s="180">
        <v>998231311</v>
      </c>
      <c r="C36" s="289" t="s">
        <v>93</v>
      </c>
      <c r="D36" s="290"/>
      <c r="E36" s="156" t="s">
        <v>10</v>
      </c>
      <c r="F36" s="149">
        <v>0</v>
      </c>
      <c r="G36" s="150">
        <v>5</v>
      </c>
      <c r="H36" s="151">
        <f t="shared" si="2"/>
        <v>0</v>
      </c>
      <c r="I36" s="160"/>
    </row>
    <row r="37" spans="1:9" x14ac:dyDescent="0.35">
      <c r="A37" s="201"/>
      <c r="B37" s="181"/>
      <c r="C37" s="301" t="s">
        <v>75</v>
      </c>
      <c r="D37" s="302"/>
      <c r="E37" s="64"/>
      <c r="F37" s="65"/>
      <c r="G37" s="66"/>
      <c r="H37" s="67">
        <f>SUM(H5:H36)</f>
        <v>0</v>
      </c>
      <c r="I37" s="137"/>
    </row>
    <row r="38" spans="1:9" ht="15" thickBot="1" x14ac:dyDescent="0.4">
      <c r="A38" s="63"/>
      <c r="B38" s="182"/>
      <c r="C38" s="293"/>
      <c r="D38" s="294"/>
      <c r="E38" s="69"/>
      <c r="F38" s="70"/>
      <c r="G38" s="71"/>
      <c r="H38" s="44"/>
      <c r="I38" s="122"/>
    </row>
    <row r="39" spans="1:9" x14ac:dyDescent="0.35">
      <c r="A39" s="242"/>
      <c r="B39" s="183"/>
      <c r="C39" s="291" t="s">
        <v>12</v>
      </c>
      <c r="D39" s="292"/>
      <c r="E39" s="73"/>
      <c r="F39" s="74"/>
      <c r="G39" s="75"/>
      <c r="H39" s="75"/>
      <c r="I39" s="138"/>
    </row>
    <row r="40" spans="1:9" ht="16.25" customHeight="1" x14ac:dyDescent="0.35">
      <c r="A40" s="243"/>
      <c r="B40" s="177"/>
      <c r="C40" s="295"/>
      <c r="D40" s="296"/>
      <c r="E40" s="63"/>
      <c r="F40" s="76"/>
      <c r="G40" s="62"/>
      <c r="H40" s="77"/>
      <c r="I40" s="121"/>
    </row>
    <row r="41" spans="1:9" ht="21" customHeight="1" x14ac:dyDescent="0.35">
      <c r="A41" s="244"/>
      <c r="B41" s="184"/>
      <c r="C41" s="299" t="s">
        <v>13</v>
      </c>
      <c r="D41" s="300"/>
      <c r="E41" s="78"/>
      <c r="F41" s="79"/>
      <c r="G41" s="80"/>
      <c r="H41" s="81"/>
      <c r="I41" s="139"/>
    </row>
    <row r="42" spans="1:9" ht="15.65" customHeight="1" x14ac:dyDescent="0.35">
      <c r="A42" s="202">
        <v>33</v>
      </c>
      <c r="B42" s="185" t="s">
        <v>51</v>
      </c>
      <c r="C42" s="303" t="s">
        <v>244</v>
      </c>
      <c r="D42" s="288"/>
      <c r="E42" s="161" t="s">
        <v>11</v>
      </c>
      <c r="F42" s="149">
        <v>0</v>
      </c>
      <c r="G42" s="154">
        <v>2</v>
      </c>
      <c r="H42" s="162">
        <f t="shared" ref="H42:H58" si="3">PRODUCT(F42,G42)</f>
        <v>0</v>
      </c>
      <c r="I42" s="163"/>
    </row>
    <row r="43" spans="1:9" ht="15.65" customHeight="1" x14ac:dyDescent="0.35">
      <c r="A43" s="202">
        <f t="shared" si="1"/>
        <v>34</v>
      </c>
      <c r="B43" s="185" t="s">
        <v>51</v>
      </c>
      <c r="C43" s="303" t="s">
        <v>245</v>
      </c>
      <c r="D43" s="288"/>
      <c r="E43" s="161" t="s">
        <v>11</v>
      </c>
      <c r="F43" s="149">
        <v>0</v>
      </c>
      <c r="G43" s="154">
        <v>2</v>
      </c>
      <c r="H43" s="162">
        <f t="shared" si="3"/>
        <v>0</v>
      </c>
      <c r="I43" s="163"/>
    </row>
    <row r="44" spans="1:9" ht="14.4" customHeight="1" x14ac:dyDescent="0.35">
      <c r="A44" s="202">
        <f t="shared" si="1"/>
        <v>35</v>
      </c>
      <c r="B44" s="185" t="s">
        <v>51</v>
      </c>
      <c r="C44" s="285" t="s">
        <v>131</v>
      </c>
      <c r="D44" s="286"/>
      <c r="E44" s="161" t="s">
        <v>92</v>
      </c>
      <c r="F44" s="149">
        <v>0</v>
      </c>
      <c r="G44" s="164">
        <v>12.5</v>
      </c>
      <c r="H44" s="162">
        <f t="shared" si="3"/>
        <v>0</v>
      </c>
      <c r="I44" s="155" t="s">
        <v>240</v>
      </c>
    </row>
    <row r="45" spans="1:9" ht="15" customHeight="1" x14ac:dyDescent="0.35">
      <c r="A45" s="202">
        <f t="shared" si="1"/>
        <v>36</v>
      </c>
      <c r="B45" s="185" t="s">
        <v>51</v>
      </c>
      <c r="C45" s="287" t="s">
        <v>94</v>
      </c>
      <c r="D45" s="288"/>
      <c r="E45" s="156" t="s">
        <v>11</v>
      </c>
      <c r="F45" s="149">
        <v>0</v>
      </c>
      <c r="G45" s="150">
        <v>6174</v>
      </c>
      <c r="H45" s="162">
        <f t="shared" si="3"/>
        <v>0</v>
      </c>
      <c r="I45" s="165"/>
    </row>
    <row r="46" spans="1:9" ht="15" customHeight="1" x14ac:dyDescent="0.35">
      <c r="A46" s="202">
        <f t="shared" si="1"/>
        <v>37</v>
      </c>
      <c r="B46" s="185" t="s">
        <v>51</v>
      </c>
      <c r="C46" s="287" t="s">
        <v>72</v>
      </c>
      <c r="D46" s="288"/>
      <c r="E46" s="156" t="s">
        <v>73</v>
      </c>
      <c r="F46" s="149">
        <v>0</v>
      </c>
      <c r="G46" s="150">
        <v>10</v>
      </c>
      <c r="H46" s="162">
        <f t="shared" si="3"/>
        <v>0</v>
      </c>
      <c r="I46" s="166" t="s">
        <v>74</v>
      </c>
    </row>
    <row r="47" spans="1:9" ht="15" customHeight="1" x14ac:dyDescent="0.35">
      <c r="A47" s="202">
        <f t="shared" si="1"/>
        <v>38</v>
      </c>
      <c r="B47" s="185" t="s">
        <v>51</v>
      </c>
      <c r="C47" s="287" t="s">
        <v>250</v>
      </c>
      <c r="D47" s="288"/>
      <c r="E47" s="156" t="s">
        <v>73</v>
      </c>
      <c r="F47" s="149">
        <v>0</v>
      </c>
      <c r="G47" s="167">
        <v>60</v>
      </c>
      <c r="H47" s="162">
        <f t="shared" si="3"/>
        <v>0</v>
      </c>
      <c r="I47" s="166" t="s">
        <v>235</v>
      </c>
    </row>
    <row r="48" spans="1:9" ht="15" customHeight="1" x14ac:dyDescent="0.35">
      <c r="A48" s="202">
        <f t="shared" si="1"/>
        <v>39</v>
      </c>
      <c r="B48" s="185" t="s">
        <v>51</v>
      </c>
      <c r="C48" s="287" t="s">
        <v>237</v>
      </c>
      <c r="D48" s="288"/>
      <c r="E48" s="156" t="s">
        <v>15</v>
      </c>
      <c r="F48" s="149">
        <v>0</v>
      </c>
      <c r="G48" s="167">
        <v>3.6</v>
      </c>
      <c r="H48" s="162">
        <f t="shared" si="3"/>
        <v>0</v>
      </c>
      <c r="I48" s="166" t="s">
        <v>238</v>
      </c>
    </row>
    <row r="49" spans="1:9" ht="15" customHeight="1" x14ac:dyDescent="0.35">
      <c r="A49" s="202">
        <f t="shared" si="1"/>
        <v>40</v>
      </c>
      <c r="B49" s="185" t="s">
        <v>51</v>
      </c>
      <c r="C49" s="287" t="s">
        <v>236</v>
      </c>
      <c r="D49" s="288"/>
      <c r="E49" s="156" t="s">
        <v>15</v>
      </c>
      <c r="F49" s="149">
        <v>0</v>
      </c>
      <c r="G49" s="167">
        <v>0.1</v>
      </c>
      <c r="H49" s="162">
        <f t="shared" si="3"/>
        <v>0</v>
      </c>
      <c r="I49" s="166" t="s">
        <v>235</v>
      </c>
    </row>
    <row r="50" spans="1:9" ht="25.25" customHeight="1" x14ac:dyDescent="0.35">
      <c r="A50" s="202">
        <f t="shared" si="1"/>
        <v>41</v>
      </c>
      <c r="B50" s="185" t="s">
        <v>51</v>
      </c>
      <c r="C50" s="303" t="s">
        <v>239</v>
      </c>
      <c r="D50" s="288"/>
      <c r="E50" s="156" t="s">
        <v>11</v>
      </c>
      <c r="F50" s="149">
        <v>0</v>
      </c>
      <c r="G50" s="150">
        <f>PRODUCT(G140,3)</f>
        <v>27</v>
      </c>
      <c r="H50" s="162">
        <f t="shared" si="3"/>
        <v>0</v>
      </c>
      <c r="I50" s="165" t="s">
        <v>59</v>
      </c>
    </row>
    <row r="51" spans="1:9" ht="25.75" customHeight="1" x14ac:dyDescent="0.35">
      <c r="A51" s="202">
        <f t="shared" si="1"/>
        <v>42</v>
      </c>
      <c r="B51" s="185" t="s">
        <v>51</v>
      </c>
      <c r="C51" s="303" t="s">
        <v>95</v>
      </c>
      <c r="D51" s="288"/>
      <c r="E51" s="156" t="s">
        <v>11</v>
      </c>
      <c r="F51" s="149">
        <v>0</v>
      </c>
      <c r="G51" s="150">
        <f>PRODUCT(G140,3)</f>
        <v>27</v>
      </c>
      <c r="H51" s="162">
        <f t="shared" si="3"/>
        <v>0</v>
      </c>
      <c r="I51" s="165" t="s">
        <v>59</v>
      </c>
    </row>
    <row r="52" spans="1:9" ht="19.75" customHeight="1" x14ac:dyDescent="0.35">
      <c r="A52" s="202">
        <f t="shared" si="1"/>
        <v>43</v>
      </c>
      <c r="B52" s="185" t="s">
        <v>51</v>
      </c>
      <c r="C52" s="317" t="s">
        <v>96</v>
      </c>
      <c r="D52" s="318"/>
      <c r="E52" s="161" t="s">
        <v>11</v>
      </c>
      <c r="F52" s="149">
        <v>0</v>
      </c>
      <c r="G52" s="154">
        <f>SUM(G139)</f>
        <v>1</v>
      </c>
      <c r="H52" s="162">
        <f t="shared" si="3"/>
        <v>0</v>
      </c>
      <c r="I52" s="155" t="s">
        <v>67</v>
      </c>
    </row>
    <row r="53" spans="1:9" ht="19.75" customHeight="1" x14ac:dyDescent="0.35">
      <c r="A53" s="202">
        <f t="shared" si="1"/>
        <v>44</v>
      </c>
      <c r="B53" s="185" t="s">
        <v>51</v>
      </c>
      <c r="C53" s="303" t="s">
        <v>97</v>
      </c>
      <c r="D53" s="288"/>
      <c r="E53" s="156" t="s">
        <v>14</v>
      </c>
      <c r="F53" s="149">
        <v>0</v>
      </c>
      <c r="G53" s="167">
        <f>PRODUCT(G51+G52,0.8)</f>
        <v>22.400000000000002</v>
      </c>
      <c r="H53" s="162">
        <f t="shared" si="3"/>
        <v>0</v>
      </c>
      <c r="I53" s="165"/>
    </row>
    <row r="54" spans="1:9" ht="12.65" customHeight="1" x14ac:dyDescent="0.35">
      <c r="A54" s="202">
        <f t="shared" si="1"/>
        <v>45</v>
      </c>
      <c r="B54" s="185" t="s">
        <v>51</v>
      </c>
      <c r="C54" s="297" t="s">
        <v>98</v>
      </c>
      <c r="D54" s="298"/>
      <c r="E54" s="168" t="s">
        <v>15</v>
      </c>
      <c r="F54" s="149">
        <v>0</v>
      </c>
      <c r="G54" s="170">
        <v>4</v>
      </c>
      <c r="H54" s="162">
        <f t="shared" si="3"/>
        <v>0</v>
      </c>
      <c r="I54" s="171" t="s">
        <v>68</v>
      </c>
    </row>
    <row r="55" spans="1:9" ht="12.65" customHeight="1" x14ac:dyDescent="0.35">
      <c r="A55" s="202">
        <f t="shared" si="1"/>
        <v>46</v>
      </c>
      <c r="B55" s="185" t="s">
        <v>51</v>
      </c>
      <c r="C55" s="297" t="s">
        <v>249</v>
      </c>
      <c r="D55" s="298"/>
      <c r="E55" s="168" t="s">
        <v>16</v>
      </c>
      <c r="F55" s="149">
        <v>0</v>
      </c>
      <c r="G55" s="170">
        <f>PRODUCT(G30,0.17)</f>
        <v>96.73</v>
      </c>
      <c r="H55" s="162">
        <f t="shared" si="3"/>
        <v>0</v>
      </c>
      <c r="I55" s="171"/>
    </row>
    <row r="56" spans="1:9" ht="23.4" customHeight="1" x14ac:dyDescent="0.35">
      <c r="A56" s="202">
        <f t="shared" si="1"/>
        <v>47</v>
      </c>
      <c r="B56" s="185" t="s">
        <v>51</v>
      </c>
      <c r="C56" s="297" t="s">
        <v>156</v>
      </c>
      <c r="D56" s="298"/>
      <c r="E56" s="168" t="s">
        <v>127</v>
      </c>
      <c r="F56" s="149">
        <v>0</v>
      </c>
      <c r="G56" s="170">
        <f>PRODUCT(G31,0.055)</f>
        <v>1.76</v>
      </c>
      <c r="H56" s="162">
        <f>PRODUCT(F56,G56)</f>
        <v>0</v>
      </c>
      <c r="I56" s="171" t="s">
        <v>128</v>
      </c>
    </row>
    <row r="57" spans="1:9" ht="19.25" customHeight="1" x14ac:dyDescent="0.35">
      <c r="A57" s="202">
        <f t="shared" si="1"/>
        <v>48</v>
      </c>
      <c r="B57" s="185" t="s">
        <v>51</v>
      </c>
      <c r="C57" s="297" t="s">
        <v>99</v>
      </c>
      <c r="D57" s="298"/>
      <c r="E57" s="156" t="s">
        <v>11</v>
      </c>
      <c r="F57" s="149">
        <v>0</v>
      </c>
      <c r="G57" s="170">
        <f>SUM(G32)</f>
        <v>10</v>
      </c>
      <c r="H57" s="162">
        <f t="shared" si="3"/>
        <v>0</v>
      </c>
      <c r="I57" s="171" t="s">
        <v>255</v>
      </c>
    </row>
    <row r="58" spans="1:9" ht="20.399999999999999" customHeight="1" x14ac:dyDescent="0.35">
      <c r="A58" s="202">
        <f t="shared" si="1"/>
        <v>49</v>
      </c>
      <c r="B58" s="185" t="s">
        <v>51</v>
      </c>
      <c r="C58" s="306" t="s">
        <v>251</v>
      </c>
      <c r="D58" s="307"/>
      <c r="E58" s="168" t="s">
        <v>15</v>
      </c>
      <c r="F58" s="149">
        <v>0</v>
      </c>
      <c r="G58" s="172">
        <f>PRODUCT(G34,0.005)</f>
        <v>2.65</v>
      </c>
      <c r="H58" s="162">
        <f t="shared" si="3"/>
        <v>0</v>
      </c>
      <c r="I58" s="171" t="s">
        <v>157</v>
      </c>
    </row>
    <row r="59" spans="1:9" ht="13.25" customHeight="1" x14ac:dyDescent="0.35">
      <c r="A59" s="202">
        <f t="shared" si="1"/>
        <v>50</v>
      </c>
      <c r="B59" s="185"/>
      <c r="C59" s="173" t="s">
        <v>241</v>
      </c>
      <c r="D59" s="174"/>
      <c r="E59" s="168"/>
      <c r="F59" s="169"/>
      <c r="G59" s="175"/>
      <c r="H59" s="162"/>
      <c r="I59" s="171"/>
    </row>
    <row r="60" spans="1:9" x14ac:dyDescent="0.35">
      <c r="A60" s="201"/>
      <c r="B60" s="177"/>
      <c r="C60" s="319" t="s">
        <v>17</v>
      </c>
      <c r="D60" s="320"/>
      <c r="E60" s="63"/>
      <c r="F60" s="84"/>
      <c r="G60" s="62"/>
      <c r="H60" s="68">
        <f>SUM(H42:H59)</f>
        <v>0</v>
      </c>
      <c r="I60" s="140"/>
    </row>
    <row r="61" spans="1:9" ht="15" thickBot="1" x14ac:dyDescent="0.4">
      <c r="A61" s="201"/>
      <c r="B61" s="186"/>
      <c r="C61" s="118"/>
      <c r="D61" s="119"/>
      <c r="E61" s="82"/>
      <c r="F61" s="85"/>
      <c r="G61" s="60"/>
      <c r="H61" s="86"/>
      <c r="I61" s="141"/>
    </row>
    <row r="62" spans="1:9" ht="13.25" customHeight="1" x14ac:dyDescent="0.35">
      <c r="A62" s="246"/>
      <c r="B62" s="187"/>
      <c r="C62" s="323" t="s">
        <v>23</v>
      </c>
      <c r="D62" s="324"/>
      <c r="E62" s="87"/>
      <c r="F62" s="88"/>
      <c r="G62" s="89"/>
      <c r="H62" s="90"/>
      <c r="I62" s="142"/>
    </row>
    <row r="63" spans="1:9" ht="13.25" customHeight="1" x14ac:dyDescent="0.35">
      <c r="A63" s="4"/>
      <c r="B63" s="188"/>
      <c r="C63" s="6" t="s">
        <v>18</v>
      </c>
      <c r="D63" s="5"/>
      <c r="E63" s="38"/>
      <c r="F63" s="4"/>
      <c r="G63" s="4"/>
      <c r="H63" s="91"/>
      <c r="I63" s="129"/>
    </row>
    <row r="64" spans="1:9" ht="13.25" customHeight="1" x14ac:dyDescent="0.35">
      <c r="A64" s="113"/>
      <c r="B64" s="189">
        <v>1</v>
      </c>
      <c r="C64" s="112" t="s">
        <v>150</v>
      </c>
      <c r="D64" s="112" t="s">
        <v>151</v>
      </c>
      <c r="E64" s="63" t="s">
        <v>11</v>
      </c>
      <c r="F64" s="61">
        <v>0</v>
      </c>
      <c r="G64" s="113">
        <v>1</v>
      </c>
      <c r="H64" s="77">
        <f t="shared" ref="H64" si="4">PRODUCT(G64,F64)</f>
        <v>0</v>
      </c>
      <c r="I64" s="23" t="s">
        <v>64</v>
      </c>
    </row>
    <row r="65" spans="1:9" ht="13.75" customHeight="1" x14ac:dyDescent="0.35">
      <c r="A65" s="113"/>
      <c r="B65" s="189"/>
      <c r="C65" s="24"/>
      <c r="D65" s="15" t="s">
        <v>25</v>
      </c>
      <c r="E65" s="39"/>
      <c r="F65" s="61"/>
      <c r="G65" s="1">
        <f>SUM(G64:G64)</f>
        <v>1</v>
      </c>
      <c r="H65" s="92">
        <f>SUM(H64:H64)</f>
        <v>0</v>
      </c>
      <c r="I65" s="28"/>
    </row>
    <row r="66" spans="1:9" ht="13.75" customHeight="1" x14ac:dyDescent="0.35">
      <c r="A66" s="4"/>
      <c r="B66" s="188"/>
      <c r="C66" s="6" t="s">
        <v>19</v>
      </c>
      <c r="D66" s="5"/>
      <c r="E66" s="38"/>
      <c r="F66" s="38"/>
      <c r="G66" s="4"/>
      <c r="H66" s="7"/>
      <c r="I66" s="114"/>
    </row>
    <row r="67" spans="1:9" ht="13.75" customHeight="1" x14ac:dyDescent="0.35">
      <c r="A67" s="28"/>
      <c r="B67" s="190"/>
      <c r="C67" s="23" t="s">
        <v>154</v>
      </c>
      <c r="D67" s="23" t="s">
        <v>154</v>
      </c>
      <c r="E67" s="63"/>
      <c r="F67" s="61"/>
      <c r="G67" s="28"/>
      <c r="H67" s="77"/>
      <c r="I67" s="23"/>
    </row>
    <row r="68" spans="1:9" ht="13.75" customHeight="1" x14ac:dyDescent="0.35">
      <c r="A68" s="12"/>
      <c r="B68" s="191"/>
      <c r="C68" s="40"/>
      <c r="D68" s="30" t="s">
        <v>26</v>
      </c>
      <c r="E68" s="64"/>
      <c r="F68" s="41"/>
      <c r="G68" s="31">
        <f>SUM(G67:G67)</f>
        <v>0</v>
      </c>
      <c r="H68" s="93">
        <f>SUM(H67:H67)</f>
        <v>0</v>
      </c>
      <c r="I68" s="115"/>
    </row>
    <row r="69" spans="1:9" ht="13.75" customHeight="1" x14ac:dyDescent="0.35">
      <c r="A69" s="12"/>
      <c r="B69" s="191"/>
      <c r="C69" s="40"/>
      <c r="D69" s="30"/>
      <c r="E69" s="64"/>
      <c r="F69" s="41"/>
      <c r="G69" s="31"/>
      <c r="H69" s="93"/>
      <c r="I69" s="115"/>
    </row>
    <row r="70" spans="1:9" ht="13.75" customHeight="1" x14ac:dyDescent="0.35">
      <c r="A70" s="4"/>
      <c r="B70" s="188"/>
      <c r="C70" s="6" t="s">
        <v>20</v>
      </c>
      <c r="D70" s="5"/>
      <c r="E70" s="38"/>
      <c r="F70" s="38"/>
      <c r="G70" s="4"/>
      <c r="H70" s="7"/>
      <c r="I70" s="114"/>
    </row>
    <row r="71" spans="1:9" ht="13.75" customHeight="1" x14ac:dyDescent="0.35">
      <c r="A71" s="201"/>
      <c r="B71" s="189">
        <v>2</v>
      </c>
      <c r="C71" s="112" t="s">
        <v>52</v>
      </c>
      <c r="D71" s="112" t="s">
        <v>53</v>
      </c>
      <c r="E71" s="63" t="s">
        <v>11</v>
      </c>
      <c r="F71" s="61">
        <v>0</v>
      </c>
      <c r="G71" s="28">
        <v>1</v>
      </c>
      <c r="H71" s="77">
        <f t="shared" ref="H71:H73" si="5">PRODUCT(G71,F71)</f>
        <v>0</v>
      </c>
      <c r="I71" s="20" t="s">
        <v>54</v>
      </c>
    </row>
    <row r="72" spans="1:9" ht="13.75" customHeight="1" x14ac:dyDescent="0.35">
      <c r="A72" s="201"/>
      <c r="B72" s="189">
        <v>4</v>
      </c>
      <c r="C72" s="112" t="s">
        <v>105</v>
      </c>
      <c r="D72" s="112" t="s">
        <v>106</v>
      </c>
      <c r="E72" s="63" t="s">
        <v>11</v>
      </c>
      <c r="F72" s="61">
        <v>0</v>
      </c>
      <c r="G72" s="28">
        <v>4</v>
      </c>
      <c r="H72" s="77">
        <f t="shared" si="5"/>
        <v>0</v>
      </c>
      <c r="I72" s="20" t="s">
        <v>54</v>
      </c>
    </row>
    <row r="73" spans="1:9" ht="13.75" customHeight="1" x14ac:dyDescent="0.35">
      <c r="A73" s="201"/>
      <c r="B73" s="189">
        <v>6</v>
      </c>
      <c r="C73" s="112" t="s">
        <v>152</v>
      </c>
      <c r="D73" s="112" t="s">
        <v>153</v>
      </c>
      <c r="E73" s="63" t="s">
        <v>11</v>
      </c>
      <c r="F73" s="61">
        <v>0</v>
      </c>
      <c r="G73" s="28">
        <v>4</v>
      </c>
      <c r="H73" s="77">
        <f t="shared" si="5"/>
        <v>0</v>
      </c>
      <c r="I73" s="20" t="s">
        <v>155</v>
      </c>
    </row>
    <row r="74" spans="1:9" ht="13.75" customHeight="1" x14ac:dyDescent="0.35">
      <c r="A74" s="201"/>
      <c r="B74" s="189"/>
      <c r="C74" s="42"/>
      <c r="D74" s="15" t="s">
        <v>27</v>
      </c>
      <c r="E74" s="63" t="s">
        <v>11</v>
      </c>
      <c r="F74" s="61"/>
      <c r="G74" s="1">
        <f>SUM(G71:G73)</f>
        <v>9</v>
      </c>
      <c r="H74" s="92">
        <f>SUM(H71:H73)</f>
        <v>0</v>
      </c>
      <c r="I74" s="28"/>
    </row>
    <row r="75" spans="1:9" ht="13.75" customHeight="1" x14ac:dyDescent="0.35">
      <c r="A75" s="201"/>
      <c r="B75" s="189"/>
      <c r="C75" s="40"/>
      <c r="D75" s="11" t="s">
        <v>28</v>
      </c>
      <c r="E75" s="64" t="s">
        <v>11</v>
      </c>
      <c r="F75" s="83"/>
      <c r="G75" s="12">
        <f>SUM(G65,G74)</f>
        <v>10</v>
      </c>
      <c r="H75" s="94">
        <f>SUM(H65,H74)</f>
        <v>0</v>
      </c>
      <c r="I75" s="115"/>
    </row>
    <row r="76" spans="1:9" ht="13.75" customHeight="1" x14ac:dyDescent="0.35">
      <c r="A76" s="201"/>
      <c r="B76" s="189"/>
      <c r="C76" s="42"/>
      <c r="D76" s="2"/>
      <c r="E76" s="63"/>
      <c r="F76" s="61"/>
      <c r="G76" s="113"/>
      <c r="H76" s="95"/>
      <c r="I76" s="28"/>
    </row>
    <row r="77" spans="1:9" ht="13.75" customHeight="1" x14ac:dyDescent="0.35">
      <c r="A77" s="201"/>
      <c r="B77" s="189"/>
      <c r="C77" s="42"/>
      <c r="D77" s="2"/>
      <c r="E77" s="63"/>
      <c r="F77" s="61"/>
      <c r="G77" s="113"/>
      <c r="H77" s="95"/>
      <c r="I77" s="28"/>
    </row>
    <row r="78" spans="1:9" ht="13.75" customHeight="1" x14ac:dyDescent="0.35">
      <c r="A78" s="4"/>
      <c r="B78" s="188"/>
      <c r="C78" s="6" t="s">
        <v>39</v>
      </c>
      <c r="D78" s="5"/>
      <c r="E78" s="38"/>
      <c r="F78" s="38"/>
      <c r="G78" s="4"/>
      <c r="H78" s="7"/>
      <c r="I78" s="114"/>
    </row>
    <row r="79" spans="1:9" ht="13.75" customHeight="1" x14ac:dyDescent="0.35">
      <c r="A79" s="201"/>
      <c r="B79" s="189">
        <v>8</v>
      </c>
      <c r="C79" s="112" t="s">
        <v>158</v>
      </c>
      <c r="D79" s="112" t="s">
        <v>159</v>
      </c>
      <c r="E79" s="63" t="s">
        <v>11</v>
      </c>
      <c r="F79" s="61">
        <v>0</v>
      </c>
      <c r="G79" s="28">
        <v>97</v>
      </c>
      <c r="H79" s="25">
        <f>PRODUCT(G79,F79)</f>
        <v>0</v>
      </c>
      <c r="I79" s="23" t="s">
        <v>21</v>
      </c>
    </row>
    <row r="80" spans="1:9" ht="13.75" customHeight="1" x14ac:dyDescent="0.35">
      <c r="A80" s="201"/>
      <c r="B80" s="189">
        <v>9</v>
      </c>
      <c r="C80" s="112" t="s">
        <v>160</v>
      </c>
      <c r="D80" s="112" t="s">
        <v>161</v>
      </c>
      <c r="E80" s="63" t="s">
        <v>11</v>
      </c>
      <c r="F80" s="61">
        <v>0</v>
      </c>
      <c r="G80" s="28">
        <v>48</v>
      </c>
      <c r="H80" s="25">
        <f t="shared" ref="H80:H106" si="6">PRODUCT(G80,F80)</f>
        <v>0</v>
      </c>
      <c r="I80" s="23" t="s">
        <v>21</v>
      </c>
    </row>
    <row r="81" spans="1:9" ht="13.75" customHeight="1" x14ac:dyDescent="0.35">
      <c r="A81" s="201"/>
      <c r="B81" s="189">
        <v>10</v>
      </c>
      <c r="C81" s="112" t="s">
        <v>162</v>
      </c>
      <c r="D81" s="112" t="s">
        <v>163</v>
      </c>
      <c r="E81" s="63" t="s">
        <v>11</v>
      </c>
      <c r="F81" s="61">
        <v>0</v>
      </c>
      <c r="G81" s="28">
        <v>4</v>
      </c>
      <c r="H81" s="25">
        <f t="shared" si="6"/>
        <v>0</v>
      </c>
      <c r="I81" s="23" t="s">
        <v>21</v>
      </c>
    </row>
    <row r="82" spans="1:9" ht="13.75" customHeight="1" x14ac:dyDescent="0.35">
      <c r="A82" s="201"/>
      <c r="B82" s="189">
        <v>11</v>
      </c>
      <c r="C82" s="112" t="s">
        <v>164</v>
      </c>
      <c r="D82" s="112" t="s">
        <v>165</v>
      </c>
      <c r="E82" s="63" t="s">
        <v>11</v>
      </c>
      <c r="F82" s="61">
        <v>0</v>
      </c>
      <c r="G82" s="28">
        <v>7</v>
      </c>
      <c r="H82" s="25">
        <f t="shared" si="6"/>
        <v>0</v>
      </c>
      <c r="I82" s="23" t="s">
        <v>21</v>
      </c>
    </row>
    <row r="83" spans="1:9" ht="13.75" customHeight="1" x14ac:dyDescent="0.35">
      <c r="A83" s="201"/>
      <c r="B83" s="189">
        <v>12</v>
      </c>
      <c r="C83" s="112" t="s">
        <v>166</v>
      </c>
      <c r="D83" s="112" t="s">
        <v>167</v>
      </c>
      <c r="E83" s="63" t="s">
        <v>11</v>
      </c>
      <c r="F83" s="61">
        <v>0</v>
      </c>
      <c r="G83" s="28">
        <v>10</v>
      </c>
      <c r="H83" s="25">
        <f t="shared" si="6"/>
        <v>0</v>
      </c>
      <c r="I83" s="23" t="s">
        <v>21</v>
      </c>
    </row>
    <row r="84" spans="1:9" ht="13.75" customHeight="1" x14ac:dyDescent="0.35">
      <c r="A84" s="201"/>
      <c r="B84" s="189">
        <v>13</v>
      </c>
      <c r="C84" s="112" t="s">
        <v>168</v>
      </c>
      <c r="D84" s="112" t="s">
        <v>169</v>
      </c>
      <c r="E84" s="63" t="s">
        <v>11</v>
      </c>
      <c r="F84" s="61">
        <v>0</v>
      </c>
      <c r="G84" s="28">
        <v>77</v>
      </c>
      <c r="H84" s="25">
        <f t="shared" si="6"/>
        <v>0</v>
      </c>
      <c r="I84" s="23" t="s">
        <v>21</v>
      </c>
    </row>
    <row r="85" spans="1:9" ht="13.75" customHeight="1" x14ac:dyDescent="0.35">
      <c r="A85" s="201"/>
      <c r="B85" s="189">
        <v>14</v>
      </c>
      <c r="C85" s="112" t="s">
        <v>170</v>
      </c>
      <c r="D85" s="112" t="s">
        <v>171</v>
      </c>
      <c r="E85" s="63" t="s">
        <v>11</v>
      </c>
      <c r="F85" s="61">
        <v>0</v>
      </c>
      <c r="G85" s="28">
        <v>10</v>
      </c>
      <c r="H85" s="25">
        <f t="shared" si="6"/>
        <v>0</v>
      </c>
      <c r="I85" s="23" t="s">
        <v>114</v>
      </c>
    </row>
    <row r="86" spans="1:9" ht="16.25" customHeight="1" x14ac:dyDescent="0.35">
      <c r="A86" s="201"/>
      <c r="B86" s="189">
        <v>15</v>
      </c>
      <c r="C86" s="112" t="s">
        <v>172</v>
      </c>
      <c r="D86" s="112" t="s">
        <v>173</v>
      </c>
      <c r="E86" s="63" t="s">
        <v>11</v>
      </c>
      <c r="F86" s="61">
        <v>0</v>
      </c>
      <c r="G86" s="28">
        <v>450</v>
      </c>
      <c r="H86" s="25">
        <f t="shared" si="6"/>
        <v>0</v>
      </c>
      <c r="I86" s="23" t="s">
        <v>115</v>
      </c>
    </row>
    <row r="87" spans="1:9" ht="16.25" customHeight="1" x14ac:dyDescent="0.35">
      <c r="A87" s="201"/>
      <c r="B87" s="189">
        <v>16</v>
      </c>
      <c r="C87" s="112" t="s">
        <v>174</v>
      </c>
      <c r="D87" s="112" t="s">
        <v>175</v>
      </c>
      <c r="E87" s="63" t="s">
        <v>11</v>
      </c>
      <c r="F87" s="61">
        <v>0</v>
      </c>
      <c r="G87" s="28">
        <v>12</v>
      </c>
      <c r="H87" s="25">
        <f t="shared" si="6"/>
        <v>0</v>
      </c>
      <c r="I87" s="23" t="s">
        <v>21</v>
      </c>
    </row>
    <row r="88" spans="1:9" ht="13.75" customHeight="1" x14ac:dyDescent="0.35">
      <c r="A88" s="201"/>
      <c r="B88" s="189">
        <v>17</v>
      </c>
      <c r="C88" s="112" t="s">
        <v>176</v>
      </c>
      <c r="D88" s="112" t="s">
        <v>177</v>
      </c>
      <c r="E88" s="63" t="s">
        <v>11</v>
      </c>
      <c r="F88" s="61">
        <v>0</v>
      </c>
      <c r="G88" s="28">
        <v>3</v>
      </c>
      <c r="H88" s="25">
        <f t="shared" si="6"/>
        <v>0</v>
      </c>
      <c r="I88" s="23" t="s">
        <v>21</v>
      </c>
    </row>
    <row r="89" spans="1:9" ht="13.75" customHeight="1" x14ac:dyDescent="0.35">
      <c r="A89" s="201"/>
      <c r="B89" s="189">
        <v>18</v>
      </c>
      <c r="C89" s="112" t="s">
        <v>178</v>
      </c>
      <c r="D89" s="112" t="s">
        <v>179</v>
      </c>
      <c r="E89" s="63" t="s">
        <v>11</v>
      </c>
      <c r="F89" s="61">
        <v>0</v>
      </c>
      <c r="G89" s="28">
        <v>43</v>
      </c>
      <c r="H89" s="25">
        <f t="shared" si="6"/>
        <v>0</v>
      </c>
      <c r="I89" s="23" t="s">
        <v>21</v>
      </c>
    </row>
    <row r="90" spans="1:9" ht="13.75" customHeight="1" x14ac:dyDescent="0.35">
      <c r="A90" s="201"/>
      <c r="B90" s="189">
        <v>19</v>
      </c>
      <c r="C90" s="112" t="s">
        <v>180</v>
      </c>
      <c r="D90" s="112" t="s">
        <v>181</v>
      </c>
      <c r="E90" s="63" t="s">
        <v>11</v>
      </c>
      <c r="F90" s="61">
        <v>0</v>
      </c>
      <c r="G90" s="28">
        <v>2</v>
      </c>
      <c r="H90" s="25">
        <f t="shared" si="6"/>
        <v>0</v>
      </c>
      <c r="I90" s="23" t="s">
        <v>21</v>
      </c>
    </row>
    <row r="91" spans="1:9" ht="24" customHeight="1" x14ac:dyDescent="0.35">
      <c r="A91" s="201"/>
      <c r="B91" s="189">
        <v>20</v>
      </c>
      <c r="C91" s="112" t="s">
        <v>182</v>
      </c>
      <c r="D91" s="112" t="s">
        <v>183</v>
      </c>
      <c r="E91" s="63" t="s">
        <v>11</v>
      </c>
      <c r="F91" s="61">
        <v>0</v>
      </c>
      <c r="G91" s="28">
        <v>46</v>
      </c>
      <c r="H91" s="25">
        <f t="shared" si="6"/>
        <v>0</v>
      </c>
      <c r="I91" s="23" t="s">
        <v>21</v>
      </c>
    </row>
    <row r="92" spans="1:9" ht="13.75" customHeight="1" x14ac:dyDescent="0.35">
      <c r="A92" s="201"/>
      <c r="B92" s="189">
        <v>21</v>
      </c>
      <c r="C92" s="112" t="s">
        <v>107</v>
      </c>
      <c r="D92" s="112" t="s">
        <v>108</v>
      </c>
      <c r="E92" s="63" t="s">
        <v>11</v>
      </c>
      <c r="F92" s="61">
        <v>0</v>
      </c>
      <c r="G92" s="28">
        <v>57</v>
      </c>
      <c r="H92" s="25">
        <f t="shared" si="6"/>
        <v>0</v>
      </c>
      <c r="I92" s="23" t="s">
        <v>21</v>
      </c>
    </row>
    <row r="93" spans="1:9" ht="21.65" customHeight="1" x14ac:dyDescent="0.35">
      <c r="A93" s="201"/>
      <c r="B93" s="189">
        <v>22</v>
      </c>
      <c r="C93" s="112" t="s">
        <v>65</v>
      </c>
      <c r="D93" s="112" t="s">
        <v>66</v>
      </c>
      <c r="E93" s="63" t="s">
        <v>11</v>
      </c>
      <c r="F93" s="61">
        <v>0</v>
      </c>
      <c r="G93" s="28">
        <v>401</v>
      </c>
      <c r="H93" s="25">
        <f t="shared" si="6"/>
        <v>0</v>
      </c>
      <c r="I93" s="23" t="s">
        <v>21</v>
      </c>
    </row>
    <row r="94" spans="1:9" ht="21.65" customHeight="1" x14ac:dyDescent="0.35">
      <c r="A94" s="201"/>
      <c r="B94" s="189">
        <v>23</v>
      </c>
      <c r="C94" s="112" t="s">
        <v>184</v>
      </c>
      <c r="D94" s="112" t="s">
        <v>185</v>
      </c>
      <c r="E94" s="63" t="s">
        <v>11</v>
      </c>
      <c r="F94" s="61">
        <v>0</v>
      </c>
      <c r="G94" s="28">
        <v>138</v>
      </c>
      <c r="H94" s="25">
        <f t="shared" si="6"/>
        <v>0</v>
      </c>
      <c r="I94" s="23" t="s">
        <v>21</v>
      </c>
    </row>
    <row r="95" spans="1:9" ht="21.65" customHeight="1" x14ac:dyDescent="0.35">
      <c r="A95" s="201"/>
      <c r="B95" s="189">
        <v>24</v>
      </c>
      <c r="C95" s="112" t="s">
        <v>186</v>
      </c>
      <c r="D95" s="112" t="s">
        <v>187</v>
      </c>
      <c r="E95" s="63" t="s">
        <v>11</v>
      </c>
      <c r="F95" s="61">
        <v>0</v>
      </c>
      <c r="G95" s="28">
        <v>46</v>
      </c>
      <c r="H95" s="25">
        <f t="shared" si="6"/>
        <v>0</v>
      </c>
      <c r="I95" s="23" t="s">
        <v>21</v>
      </c>
    </row>
    <row r="96" spans="1:9" ht="23.4" customHeight="1" x14ac:dyDescent="0.35">
      <c r="A96" s="201"/>
      <c r="B96" s="189">
        <v>25</v>
      </c>
      <c r="C96" s="112" t="s">
        <v>188</v>
      </c>
      <c r="D96" s="112" t="s">
        <v>189</v>
      </c>
      <c r="E96" s="63" t="s">
        <v>11</v>
      </c>
      <c r="F96" s="61">
        <v>0</v>
      </c>
      <c r="G96" s="28">
        <v>13</v>
      </c>
      <c r="H96" s="25">
        <f t="shared" si="6"/>
        <v>0</v>
      </c>
      <c r="I96" s="23" t="s">
        <v>21</v>
      </c>
    </row>
    <row r="97" spans="1:9" ht="13.75" customHeight="1" x14ac:dyDescent="0.35">
      <c r="A97" s="201"/>
      <c r="B97" s="189">
        <v>26</v>
      </c>
      <c r="C97" s="112" t="s">
        <v>190</v>
      </c>
      <c r="D97" s="112" t="s">
        <v>191</v>
      </c>
      <c r="E97" s="63" t="s">
        <v>11</v>
      </c>
      <c r="F97" s="61">
        <v>0</v>
      </c>
      <c r="G97" s="28">
        <v>37</v>
      </c>
      <c r="H97" s="25">
        <f t="shared" si="6"/>
        <v>0</v>
      </c>
      <c r="I97" s="23" t="s">
        <v>21</v>
      </c>
    </row>
    <row r="98" spans="1:9" ht="13.75" customHeight="1" x14ac:dyDescent="0.35">
      <c r="A98" s="201"/>
      <c r="B98" s="189">
        <v>27</v>
      </c>
      <c r="C98" s="112" t="s">
        <v>109</v>
      </c>
      <c r="D98" s="112" t="s">
        <v>110</v>
      </c>
      <c r="E98" s="63" t="s">
        <v>11</v>
      </c>
      <c r="F98" s="61">
        <v>0</v>
      </c>
      <c r="G98" s="28">
        <v>33</v>
      </c>
      <c r="H98" s="25">
        <f t="shared" si="6"/>
        <v>0</v>
      </c>
      <c r="I98" s="23" t="s">
        <v>21</v>
      </c>
    </row>
    <row r="99" spans="1:9" ht="15.65" customHeight="1" x14ac:dyDescent="0.35">
      <c r="A99" s="201"/>
      <c r="B99" s="189">
        <v>28</v>
      </c>
      <c r="C99" s="112" t="s">
        <v>111</v>
      </c>
      <c r="D99" s="112" t="s">
        <v>112</v>
      </c>
      <c r="E99" s="63" t="s">
        <v>11</v>
      </c>
      <c r="F99" s="61">
        <v>0</v>
      </c>
      <c r="G99" s="28">
        <v>136</v>
      </c>
      <c r="H99" s="25">
        <f t="shared" si="6"/>
        <v>0</v>
      </c>
      <c r="I99" s="23" t="s">
        <v>21</v>
      </c>
    </row>
    <row r="100" spans="1:9" ht="15.65" customHeight="1" x14ac:dyDescent="0.35">
      <c r="A100" s="201"/>
      <c r="B100" s="189">
        <v>29</v>
      </c>
      <c r="C100" s="112" t="s">
        <v>192</v>
      </c>
      <c r="D100" s="112" t="s">
        <v>193</v>
      </c>
      <c r="E100" s="63" t="s">
        <v>11</v>
      </c>
      <c r="F100" s="61">
        <v>0</v>
      </c>
      <c r="G100" s="28">
        <v>136</v>
      </c>
      <c r="H100" s="25">
        <f t="shared" si="6"/>
        <v>0</v>
      </c>
      <c r="I100" s="23" t="s">
        <v>21</v>
      </c>
    </row>
    <row r="101" spans="1:9" ht="15.65" customHeight="1" x14ac:dyDescent="0.35">
      <c r="A101" s="201"/>
      <c r="B101" s="189">
        <v>30</v>
      </c>
      <c r="C101" s="112" t="s">
        <v>113</v>
      </c>
      <c r="D101" s="112" t="s">
        <v>112</v>
      </c>
      <c r="E101" s="63" t="s">
        <v>11</v>
      </c>
      <c r="F101" s="61">
        <v>0</v>
      </c>
      <c r="G101" s="28">
        <v>32</v>
      </c>
      <c r="H101" s="25">
        <f t="shared" si="6"/>
        <v>0</v>
      </c>
      <c r="I101" s="23" t="s">
        <v>115</v>
      </c>
    </row>
    <row r="102" spans="1:9" ht="15.65" customHeight="1" x14ac:dyDescent="0.35">
      <c r="A102" s="201"/>
      <c r="B102" s="189">
        <v>31</v>
      </c>
      <c r="C102" s="112" t="s">
        <v>194</v>
      </c>
      <c r="D102" s="112" t="s">
        <v>195</v>
      </c>
      <c r="E102" s="63" t="s">
        <v>11</v>
      </c>
      <c r="F102" s="61">
        <v>0</v>
      </c>
      <c r="G102" s="28">
        <v>1</v>
      </c>
      <c r="H102" s="25">
        <f t="shared" si="6"/>
        <v>0</v>
      </c>
      <c r="I102" s="23" t="s">
        <v>21</v>
      </c>
    </row>
    <row r="103" spans="1:9" ht="15.65" customHeight="1" x14ac:dyDescent="0.35">
      <c r="A103" s="201"/>
      <c r="B103" s="189">
        <v>32</v>
      </c>
      <c r="C103" s="112" t="s">
        <v>69</v>
      </c>
      <c r="D103" s="112" t="s">
        <v>70</v>
      </c>
      <c r="E103" s="63" t="s">
        <v>11</v>
      </c>
      <c r="F103" s="61">
        <v>0</v>
      </c>
      <c r="G103" s="28">
        <v>112</v>
      </c>
      <c r="H103" s="25">
        <f t="shared" si="6"/>
        <v>0</v>
      </c>
      <c r="I103" s="23" t="s">
        <v>21</v>
      </c>
    </row>
    <row r="104" spans="1:9" ht="15.65" customHeight="1" x14ac:dyDescent="0.35">
      <c r="A104" s="201"/>
      <c r="B104" s="189">
        <v>33</v>
      </c>
      <c r="C104" s="112" t="s">
        <v>196</v>
      </c>
      <c r="D104" s="112" t="s">
        <v>197</v>
      </c>
      <c r="E104" s="63" t="s">
        <v>11</v>
      </c>
      <c r="F104" s="61">
        <v>0</v>
      </c>
      <c r="G104" s="28">
        <v>54</v>
      </c>
      <c r="H104" s="25">
        <f t="shared" si="6"/>
        <v>0</v>
      </c>
      <c r="I104" s="23" t="s">
        <v>21</v>
      </c>
    </row>
    <row r="105" spans="1:9" ht="15.65" customHeight="1" x14ac:dyDescent="0.35">
      <c r="A105" s="201"/>
      <c r="B105" s="189">
        <v>34</v>
      </c>
      <c r="C105" s="112" t="s">
        <v>198</v>
      </c>
      <c r="D105" s="112" t="s">
        <v>199</v>
      </c>
      <c r="E105" s="63" t="s">
        <v>11</v>
      </c>
      <c r="F105" s="61">
        <v>0</v>
      </c>
      <c r="G105" s="28">
        <v>3</v>
      </c>
      <c r="H105" s="25">
        <f t="shared" si="6"/>
        <v>0</v>
      </c>
      <c r="I105" s="23" t="s">
        <v>21</v>
      </c>
    </row>
    <row r="106" spans="1:9" ht="15.65" customHeight="1" x14ac:dyDescent="0.35">
      <c r="A106" s="201"/>
      <c r="B106" s="189">
        <v>35</v>
      </c>
      <c r="C106" s="112" t="s">
        <v>200</v>
      </c>
      <c r="D106" s="112" t="s">
        <v>201</v>
      </c>
      <c r="E106" s="63" t="s">
        <v>11</v>
      </c>
      <c r="F106" s="61">
        <v>0</v>
      </c>
      <c r="G106" s="28">
        <v>5</v>
      </c>
      <c r="H106" s="25">
        <f t="shared" si="6"/>
        <v>0</v>
      </c>
      <c r="I106" s="23" t="s">
        <v>115</v>
      </c>
    </row>
    <row r="107" spans="1:9" ht="12.65" customHeight="1" x14ac:dyDescent="0.35">
      <c r="A107" s="201"/>
      <c r="B107" s="189"/>
      <c r="C107" s="42"/>
      <c r="D107" s="15" t="s">
        <v>29</v>
      </c>
      <c r="E107" s="63" t="s">
        <v>11</v>
      </c>
      <c r="F107" s="61"/>
      <c r="G107" s="10">
        <f>SUM(G79:G106)</f>
        <v>2013</v>
      </c>
      <c r="H107" s="92">
        <f>SUM(H79:H106)</f>
        <v>0</v>
      </c>
      <c r="I107" s="28"/>
    </row>
    <row r="108" spans="1:9" ht="16.75" customHeight="1" x14ac:dyDescent="0.35">
      <c r="A108" s="201"/>
      <c r="B108" s="189"/>
      <c r="C108" s="42"/>
      <c r="D108" s="2" t="s">
        <v>30</v>
      </c>
      <c r="E108" s="39"/>
      <c r="F108" s="39"/>
      <c r="G108" s="3">
        <f>SUM(G107,G68)</f>
        <v>2013</v>
      </c>
      <c r="H108" s="95">
        <f>SUM(H68,H107)</f>
        <v>0</v>
      </c>
      <c r="I108" s="28"/>
    </row>
    <row r="109" spans="1:9" ht="16.75" customHeight="1" x14ac:dyDescent="0.35">
      <c r="A109" s="201"/>
      <c r="B109" s="189"/>
      <c r="C109" s="42"/>
      <c r="D109" s="2"/>
      <c r="E109" s="39"/>
      <c r="F109" s="39"/>
      <c r="G109" s="3"/>
      <c r="H109" s="95"/>
      <c r="I109" s="28"/>
    </row>
    <row r="110" spans="1:9" ht="16.75" customHeight="1" x14ac:dyDescent="0.35">
      <c r="A110" s="201"/>
      <c r="B110" s="189"/>
      <c r="C110" s="42"/>
      <c r="D110" s="2"/>
      <c r="E110" s="39"/>
      <c r="F110" s="39"/>
      <c r="G110" s="3"/>
      <c r="H110" s="95"/>
      <c r="I110" s="28"/>
    </row>
    <row r="111" spans="1:9" ht="18" customHeight="1" x14ac:dyDescent="0.35">
      <c r="A111" s="4"/>
      <c r="B111" s="188"/>
      <c r="C111" s="6" t="s">
        <v>55</v>
      </c>
      <c r="D111" s="5"/>
      <c r="E111" s="38"/>
      <c r="F111" s="38"/>
      <c r="G111" s="4"/>
      <c r="H111" s="7"/>
      <c r="I111" s="114"/>
    </row>
    <row r="112" spans="1:9" ht="12.65" customHeight="1" x14ac:dyDescent="0.35">
      <c r="A112" s="201"/>
      <c r="B112" s="189">
        <v>36</v>
      </c>
      <c r="C112" s="112" t="s">
        <v>202</v>
      </c>
      <c r="D112" s="112" t="s">
        <v>203</v>
      </c>
      <c r="E112" s="63" t="s">
        <v>11</v>
      </c>
      <c r="F112" s="61">
        <v>0</v>
      </c>
      <c r="G112" s="28">
        <v>18</v>
      </c>
      <c r="H112" s="25">
        <f>PRODUCT(F112,G112)</f>
        <v>0</v>
      </c>
      <c r="I112" s="28"/>
    </row>
    <row r="113" spans="1:9" ht="25.25" customHeight="1" x14ac:dyDescent="0.35">
      <c r="A113" s="201"/>
      <c r="B113" s="189">
        <v>37</v>
      </c>
      <c r="C113" s="112" t="s">
        <v>204</v>
      </c>
      <c r="D113" s="112" t="s">
        <v>205</v>
      </c>
      <c r="E113" s="63" t="s">
        <v>11</v>
      </c>
      <c r="F113" s="61">
        <v>0</v>
      </c>
      <c r="G113" s="28">
        <v>15</v>
      </c>
      <c r="H113" s="25">
        <f t="shared" ref="H113:H121" si="7">PRODUCT(F113,G113)</f>
        <v>0</v>
      </c>
      <c r="I113" s="28"/>
    </row>
    <row r="114" spans="1:9" ht="13.75" customHeight="1" x14ac:dyDescent="0.35">
      <c r="A114" s="201"/>
      <c r="B114" s="189">
        <v>38</v>
      </c>
      <c r="C114" s="112" t="s">
        <v>120</v>
      </c>
      <c r="D114" s="112" t="s">
        <v>121</v>
      </c>
      <c r="E114" s="63" t="s">
        <v>11</v>
      </c>
      <c r="F114" s="61">
        <v>0</v>
      </c>
      <c r="G114" s="28">
        <v>48</v>
      </c>
      <c r="H114" s="25">
        <f t="shared" si="7"/>
        <v>0</v>
      </c>
      <c r="I114" s="28"/>
    </row>
    <row r="115" spans="1:9" ht="21.65" customHeight="1" x14ac:dyDescent="0.35">
      <c r="A115" s="201"/>
      <c r="B115" s="189">
        <v>39</v>
      </c>
      <c r="C115" s="112" t="s">
        <v>206</v>
      </c>
      <c r="D115" s="112" t="s">
        <v>207</v>
      </c>
      <c r="E115" s="63" t="s">
        <v>11</v>
      </c>
      <c r="F115" s="61">
        <v>0</v>
      </c>
      <c r="G115" s="28">
        <v>4</v>
      </c>
      <c r="H115" s="25">
        <f t="shared" si="7"/>
        <v>0</v>
      </c>
      <c r="I115" s="28"/>
    </row>
    <row r="116" spans="1:9" ht="14.4" customHeight="1" x14ac:dyDescent="0.35">
      <c r="A116" s="201"/>
      <c r="B116" s="189">
        <v>40</v>
      </c>
      <c r="C116" s="112" t="s">
        <v>208</v>
      </c>
      <c r="D116" s="112" t="s">
        <v>209</v>
      </c>
      <c r="E116" s="63" t="s">
        <v>11</v>
      </c>
      <c r="F116" s="61">
        <v>0</v>
      </c>
      <c r="G116" s="28">
        <v>13</v>
      </c>
      <c r="H116" s="25">
        <f t="shared" si="7"/>
        <v>0</v>
      </c>
      <c r="I116" s="28"/>
    </row>
    <row r="117" spans="1:9" ht="15" customHeight="1" x14ac:dyDescent="0.35">
      <c r="A117" s="201"/>
      <c r="B117" s="189">
        <v>41</v>
      </c>
      <c r="C117" s="112" t="s">
        <v>210</v>
      </c>
      <c r="D117" s="112" t="s">
        <v>211</v>
      </c>
      <c r="E117" s="63" t="s">
        <v>11</v>
      </c>
      <c r="F117" s="61">
        <v>0</v>
      </c>
      <c r="G117" s="28">
        <v>8</v>
      </c>
      <c r="H117" s="25">
        <f t="shared" si="7"/>
        <v>0</v>
      </c>
      <c r="I117" s="28"/>
    </row>
    <row r="118" spans="1:9" ht="19.75" customHeight="1" x14ac:dyDescent="0.35">
      <c r="A118" s="201"/>
      <c r="B118" s="189">
        <v>42</v>
      </c>
      <c r="C118" s="112" t="s">
        <v>212</v>
      </c>
      <c r="D118" s="112" t="s">
        <v>213</v>
      </c>
      <c r="E118" s="63" t="s">
        <v>11</v>
      </c>
      <c r="F118" s="61">
        <v>0</v>
      </c>
      <c r="G118" s="28">
        <v>32</v>
      </c>
      <c r="H118" s="25">
        <f t="shared" si="7"/>
        <v>0</v>
      </c>
      <c r="I118" s="28"/>
    </row>
    <row r="119" spans="1:9" ht="19.75" customHeight="1" x14ac:dyDescent="0.35">
      <c r="A119" s="201"/>
      <c r="B119" s="189">
        <v>43</v>
      </c>
      <c r="C119" s="112" t="s">
        <v>214</v>
      </c>
      <c r="D119" s="112" t="s">
        <v>215</v>
      </c>
      <c r="E119" s="63" t="s">
        <v>11</v>
      </c>
      <c r="F119" s="61">
        <v>0</v>
      </c>
      <c r="G119" s="28">
        <v>8</v>
      </c>
      <c r="H119" s="25">
        <f t="shared" si="7"/>
        <v>0</v>
      </c>
      <c r="I119" s="28"/>
    </row>
    <row r="120" spans="1:9" ht="15" customHeight="1" x14ac:dyDescent="0.35">
      <c r="A120" s="201"/>
      <c r="B120" s="189">
        <v>44</v>
      </c>
      <c r="C120" s="112" t="s">
        <v>122</v>
      </c>
      <c r="D120" s="112" t="s">
        <v>123</v>
      </c>
      <c r="E120" s="63" t="s">
        <v>11</v>
      </c>
      <c r="F120" s="61">
        <v>0</v>
      </c>
      <c r="G120" s="28">
        <v>47</v>
      </c>
      <c r="H120" s="25">
        <f t="shared" si="7"/>
        <v>0</v>
      </c>
      <c r="I120" s="28"/>
    </row>
    <row r="121" spans="1:9" ht="16.25" customHeight="1" x14ac:dyDescent="0.35">
      <c r="A121" s="201"/>
      <c r="B121" s="189">
        <v>45</v>
      </c>
      <c r="C121" s="112" t="s">
        <v>124</v>
      </c>
      <c r="D121" s="112" t="s">
        <v>125</v>
      </c>
      <c r="E121" s="63" t="s">
        <v>11</v>
      </c>
      <c r="F121" s="61">
        <v>0</v>
      </c>
      <c r="G121" s="28">
        <v>47</v>
      </c>
      <c r="H121" s="25">
        <f t="shared" si="7"/>
        <v>0</v>
      </c>
      <c r="I121" s="28"/>
    </row>
    <row r="122" spans="1:9" x14ac:dyDescent="0.35">
      <c r="A122" s="201"/>
      <c r="B122" s="192"/>
      <c r="C122" s="39"/>
      <c r="D122" s="15" t="s">
        <v>40</v>
      </c>
      <c r="E122" s="39"/>
      <c r="F122" s="39"/>
      <c r="G122" s="1">
        <f>SUM(G112:G121)</f>
        <v>240</v>
      </c>
      <c r="H122" s="92">
        <f>SUM(H112:H121)</f>
        <v>0</v>
      </c>
      <c r="I122" s="28"/>
    </row>
    <row r="123" spans="1:9" x14ac:dyDescent="0.35">
      <c r="A123" s="4"/>
      <c r="B123" s="188"/>
      <c r="C123" s="6" t="s">
        <v>22</v>
      </c>
      <c r="D123" s="5"/>
      <c r="E123" s="38"/>
      <c r="F123" s="38"/>
      <c r="G123" s="4"/>
      <c r="H123" s="7"/>
      <c r="I123" s="114"/>
    </row>
    <row r="124" spans="1:9" x14ac:dyDescent="0.35">
      <c r="A124" s="201"/>
      <c r="B124" s="193" t="s">
        <v>227</v>
      </c>
      <c r="C124" s="145" t="s">
        <v>116</v>
      </c>
      <c r="D124" s="145" t="s">
        <v>216</v>
      </c>
      <c r="E124" s="63" t="s">
        <v>11</v>
      </c>
      <c r="F124" s="61">
        <v>0</v>
      </c>
      <c r="G124" s="113">
        <v>160</v>
      </c>
      <c r="H124" s="25">
        <f>PRODUCT(G124,F124)</f>
        <v>0</v>
      </c>
      <c r="I124" s="23"/>
    </row>
    <row r="125" spans="1:9" x14ac:dyDescent="0.35">
      <c r="A125" s="201"/>
      <c r="B125" s="193" t="s">
        <v>228</v>
      </c>
      <c r="C125" s="145" t="s">
        <v>116</v>
      </c>
      <c r="D125" s="145" t="s">
        <v>217</v>
      </c>
      <c r="E125" s="63" t="s">
        <v>11</v>
      </c>
      <c r="F125" s="61">
        <v>0</v>
      </c>
      <c r="G125" s="113">
        <v>90</v>
      </c>
      <c r="H125" s="25">
        <f t="shared" ref="H125:H132" si="8">PRODUCT(G125,F125)</f>
        <v>0</v>
      </c>
      <c r="I125" s="23"/>
    </row>
    <row r="126" spans="1:9" x14ac:dyDescent="0.35">
      <c r="A126" s="201"/>
      <c r="B126" s="193" t="s">
        <v>229</v>
      </c>
      <c r="C126" s="145" t="s">
        <v>117</v>
      </c>
      <c r="D126" s="145" t="s">
        <v>118</v>
      </c>
      <c r="E126" s="63" t="s">
        <v>11</v>
      </c>
      <c r="F126" s="61">
        <v>0</v>
      </c>
      <c r="G126" s="113">
        <v>40</v>
      </c>
      <c r="H126" s="25">
        <f t="shared" si="8"/>
        <v>0</v>
      </c>
      <c r="I126" s="23"/>
    </row>
    <row r="127" spans="1:9" x14ac:dyDescent="0.35">
      <c r="A127" s="201"/>
      <c r="B127" s="193" t="s">
        <v>230</v>
      </c>
      <c r="C127" s="145" t="s">
        <v>218</v>
      </c>
      <c r="D127" s="145" t="s">
        <v>219</v>
      </c>
      <c r="E127" s="63" t="s">
        <v>11</v>
      </c>
      <c r="F127" s="61">
        <v>0</v>
      </c>
      <c r="G127" s="113">
        <v>75</v>
      </c>
      <c r="H127" s="25">
        <f t="shared" si="8"/>
        <v>0</v>
      </c>
      <c r="I127" s="23"/>
    </row>
    <row r="128" spans="1:9" x14ac:dyDescent="0.35">
      <c r="A128" s="201"/>
      <c r="B128" s="193" t="s">
        <v>221</v>
      </c>
      <c r="C128" s="145" t="s">
        <v>220</v>
      </c>
      <c r="D128" s="145" t="s">
        <v>221</v>
      </c>
      <c r="E128" s="63" t="s">
        <v>11</v>
      </c>
      <c r="F128" s="61">
        <v>0</v>
      </c>
      <c r="G128" s="113">
        <v>200</v>
      </c>
      <c r="H128" s="25">
        <f t="shared" si="8"/>
        <v>0</v>
      </c>
      <c r="I128" s="23"/>
    </row>
    <row r="129" spans="1:9" x14ac:dyDescent="0.35">
      <c r="A129" s="201"/>
      <c r="B129" s="193" t="s">
        <v>231</v>
      </c>
      <c r="C129" s="145" t="s">
        <v>222</v>
      </c>
      <c r="D129" s="145" t="s">
        <v>223</v>
      </c>
      <c r="E129" s="63" t="s">
        <v>11</v>
      </c>
      <c r="F129" s="61">
        <v>0</v>
      </c>
      <c r="G129" s="113">
        <v>250</v>
      </c>
      <c r="H129" s="25">
        <f t="shared" si="8"/>
        <v>0</v>
      </c>
      <c r="I129" s="23"/>
    </row>
    <row r="130" spans="1:9" x14ac:dyDescent="0.35">
      <c r="A130" s="201"/>
      <c r="B130" s="193" t="s">
        <v>232</v>
      </c>
      <c r="C130" s="145" t="s">
        <v>222</v>
      </c>
      <c r="D130" s="145" t="s">
        <v>224</v>
      </c>
      <c r="E130" s="63" t="s">
        <v>11</v>
      </c>
      <c r="F130" s="61">
        <v>0</v>
      </c>
      <c r="G130" s="113">
        <v>130</v>
      </c>
      <c r="H130" s="25">
        <f t="shared" si="8"/>
        <v>0</v>
      </c>
      <c r="I130" s="23"/>
    </row>
    <row r="131" spans="1:9" x14ac:dyDescent="0.35">
      <c r="A131" s="201"/>
      <c r="B131" s="193" t="s">
        <v>233</v>
      </c>
      <c r="C131" s="145" t="s">
        <v>222</v>
      </c>
      <c r="D131" s="145" t="s">
        <v>225</v>
      </c>
      <c r="E131" s="63" t="s">
        <v>11</v>
      </c>
      <c r="F131" s="61">
        <v>0</v>
      </c>
      <c r="G131" s="113">
        <v>75</v>
      </c>
      <c r="H131" s="25">
        <f t="shared" si="8"/>
        <v>0</v>
      </c>
      <c r="I131" s="23"/>
    </row>
    <row r="132" spans="1:9" x14ac:dyDescent="0.35">
      <c r="A132" s="201"/>
      <c r="B132" s="193" t="s">
        <v>234</v>
      </c>
      <c r="C132" s="145" t="s">
        <v>226</v>
      </c>
      <c r="D132" s="145" t="s">
        <v>119</v>
      </c>
      <c r="E132" s="63" t="s">
        <v>11</v>
      </c>
      <c r="F132" s="61">
        <v>0</v>
      </c>
      <c r="G132" s="113">
        <v>70</v>
      </c>
      <c r="H132" s="25">
        <f t="shared" si="8"/>
        <v>0</v>
      </c>
      <c r="I132" s="23"/>
    </row>
    <row r="133" spans="1:9" x14ac:dyDescent="0.35">
      <c r="A133" s="201"/>
      <c r="B133" s="194"/>
      <c r="C133" s="39"/>
      <c r="D133" s="15" t="s">
        <v>31</v>
      </c>
      <c r="E133" s="39"/>
      <c r="F133" s="39"/>
      <c r="G133" s="1">
        <f>SUM(G124:G132)</f>
        <v>1090</v>
      </c>
      <c r="H133" s="92">
        <f>SUM(H124:H132)</f>
        <v>0</v>
      </c>
      <c r="I133" s="116"/>
    </row>
    <row r="134" spans="1:9" x14ac:dyDescent="0.35">
      <c r="A134" s="201"/>
      <c r="B134" s="192"/>
      <c r="C134" s="39"/>
      <c r="D134" s="2" t="s">
        <v>41</v>
      </c>
      <c r="E134" s="63" t="s">
        <v>11</v>
      </c>
      <c r="F134" s="39"/>
      <c r="G134" s="3">
        <f>SUM(G122,G133)</f>
        <v>1330</v>
      </c>
      <c r="H134" s="95">
        <f>SUM(H122,H133)</f>
        <v>0</v>
      </c>
      <c r="I134" s="116"/>
    </row>
    <row r="135" spans="1:9" x14ac:dyDescent="0.35">
      <c r="A135" s="201"/>
      <c r="B135" s="192"/>
      <c r="C135" s="39"/>
      <c r="D135" s="96" t="s">
        <v>42</v>
      </c>
      <c r="E135" s="21"/>
      <c r="F135" s="22"/>
      <c r="G135" s="22"/>
      <c r="H135" s="68">
        <f>SUM(H65,H74,H107,H122,H133)</f>
        <v>0</v>
      </c>
      <c r="I135" s="116"/>
    </row>
    <row r="136" spans="1:9" x14ac:dyDescent="0.35">
      <c r="A136" s="201"/>
      <c r="B136" s="195"/>
      <c r="C136" s="41"/>
      <c r="D136" s="97" t="s">
        <v>32</v>
      </c>
      <c r="E136" s="13"/>
      <c r="F136" s="14"/>
      <c r="G136" s="14"/>
      <c r="H136" s="67">
        <f>SUM(H60,H135)</f>
        <v>0</v>
      </c>
      <c r="I136" s="117"/>
    </row>
    <row r="137" spans="1:9" x14ac:dyDescent="0.35">
      <c r="A137" s="201"/>
      <c r="B137" s="192"/>
      <c r="C137" s="39"/>
      <c r="D137" s="143"/>
      <c r="E137" s="21"/>
      <c r="F137" s="22"/>
      <c r="G137" s="22"/>
      <c r="H137" s="68"/>
      <c r="I137" s="116"/>
    </row>
    <row r="138" spans="1:9" x14ac:dyDescent="0.35">
      <c r="A138" s="201"/>
      <c r="B138" s="192"/>
      <c r="C138" s="39"/>
      <c r="D138" s="143"/>
      <c r="E138" s="21"/>
      <c r="F138" s="22"/>
      <c r="G138" s="22"/>
      <c r="H138" s="68"/>
      <c r="I138" s="116"/>
    </row>
    <row r="139" spans="1:9" x14ac:dyDescent="0.35">
      <c r="A139" s="201"/>
      <c r="B139" s="196"/>
      <c r="C139" s="146" t="s">
        <v>43</v>
      </c>
      <c r="D139" s="147" t="s">
        <v>44</v>
      </c>
      <c r="E139" s="16"/>
      <c r="F139" s="17"/>
      <c r="G139" s="18">
        <f>SUM(G65)</f>
        <v>1</v>
      </c>
      <c r="H139" s="98"/>
      <c r="I139" s="144" t="s">
        <v>60</v>
      </c>
    </row>
    <row r="140" spans="1:9" x14ac:dyDescent="0.35">
      <c r="A140" s="201"/>
      <c r="B140" s="192"/>
      <c r="C140" s="24"/>
      <c r="D140" s="26" t="s">
        <v>45</v>
      </c>
      <c r="E140" s="21"/>
      <c r="F140" s="22"/>
      <c r="G140" s="27">
        <f>SUM(G74)</f>
        <v>9</v>
      </c>
      <c r="H140" s="68"/>
      <c r="I140" s="116" t="s">
        <v>61</v>
      </c>
    </row>
    <row r="141" spans="1:9" x14ac:dyDescent="0.35">
      <c r="A141" s="201"/>
      <c r="B141" s="192"/>
      <c r="C141" s="24"/>
      <c r="D141" s="26" t="s">
        <v>46</v>
      </c>
      <c r="E141" s="13"/>
      <c r="F141" s="14"/>
      <c r="G141" s="19">
        <f>SUM(G68)</f>
        <v>0</v>
      </c>
      <c r="H141" s="67"/>
      <c r="I141" s="117"/>
    </row>
    <row r="142" spans="1:9" x14ac:dyDescent="0.35">
      <c r="A142" s="201"/>
      <c r="B142" s="192"/>
      <c r="C142" s="24"/>
      <c r="D142" s="26" t="s">
        <v>47</v>
      </c>
      <c r="E142" s="13"/>
      <c r="F142" s="14"/>
      <c r="G142" s="19">
        <f>SUM(G107)</f>
        <v>2013</v>
      </c>
      <c r="H142" s="67"/>
      <c r="I142" s="117"/>
    </row>
    <row r="143" spans="1:9" x14ac:dyDescent="0.35">
      <c r="A143" s="201"/>
      <c r="B143" s="192"/>
      <c r="C143" s="24"/>
      <c r="D143" s="26" t="s">
        <v>48</v>
      </c>
      <c r="E143" s="13"/>
      <c r="F143" s="14"/>
      <c r="G143" s="19">
        <f>SUM(G122)</f>
        <v>240</v>
      </c>
      <c r="H143" s="67"/>
      <c r="I143" s="117"/>
    </row>
    <row r="144" spans="1:9" x14ac:dyDescent="0.35">
      <c r="A144" s="201"/>
      <c r="B144" s="192"/>
      <c r="C144" s="24"/>
      <c r="D144" s="26" t="s">
        <v>49</v>
      </c>
      <c r="E144" s="21"/>
      <c r="F144" s="22"/>
      <c r="G144" s="27">
        <f>SUM(G133)</f>
        <v>1090</v>
      </c>
      <c r="H144" s="68"/>
      <c r="I144" s="116"/>
    </row>
    <row r="145" spans="1:9" ht="13.75" customHeight="1" thickBot="1" x14ac:dyDescent="0.4">
      <c r="A145" s="43"/>
      <c r="B145" s="197"/>
      <c r="C145" s="321"/>
      <c r="D145" s="322"/>
      <c r="E145" s="8"/>
      <c r="F145" s="9"/>
      <c r="G145" s="29"/>
      <c r="H145" s="72"/>
      <c r="I145" s="32"/>
    </row>
    <row r="146" spans="1:9" ht="13.75" customHeight="1" x14ac:dyDescent="0.35">
      <c r="A146" s="247"/>
      <c r="B146" s="198"/>
      <c r="C146" s="325"/>
      <c r="D146" s="326"/>
      <c r="E146" s="33"/>
      <c r="F146" s="34"/>
      <c r="G146" s="35"/>
      <c r="H146" s="99"/>
      <c r="I146" s="36"/>
    </row>
    <row r="147" spans="1:9" ht="13.75" customHeight="1" x14ac:dyDescent="0.35">
      <c r="A147" s="248"/>
      <c r="B147" s="186"/>
      <c r="C147" s="316" t="s">
        <v>33</v>
      </c>
      <c r="D147" s="292"/>
      <c r="E147" s="82" t="s">
        <v>34</v>
      </c>
      <c r="F147" s="100"/>
      <c r="G147" s="60"/>
      <c r="H147" s="101">
        <f>SUM(H37,H60)</f>
        <v>0</v>
      </c>
      <c r="I147" s="120"/>
    </row>
    <row r="148" spans="1:9" ht="13.75" customHeight="1" x14ac:dyDescent="0.35">
      <c r="A148" s="243"/>
      <c r="B148" s="177"/>
      <c r="C148" s="281" t="s">
        <v>35</v>
      </c>
      <c r="D148" s="282"/>
      <c r="E148" s="63" t="s">
        <v>34</v>
      </c>
      <c r="F148" s="102"/>
      <c r="G148" s="62"/>
      <c r="H148" s="103">
        <f>SUM(H136)</f>
        <v>0</v>
      </c>
      <c r="I148" s="121"/>
    </row>
    <row r="149" spans="1:9" ht="13.75" customHeight="1" x14ac:dyDescent="0.35">
      <c r="A149" s="243"/>
      <c r="B149" s="177"/>
      <c r="C149" s="327"/>
      <c r="D149" s="328"/>
      <c r="E149" s="63"/>
      <c r="F149" s="102"/>
      <c r="G149" s="62"/>
      <c r="H149" s="77"/>
      <c r="I149" s="121"/>
    </row>
    <row r="150" spans="1:9" ht="13.75" customHeight="1" x14ac:dyDescent="0.35">
      <c r="A150" s="243"/>
      <c r="B150" s="177"/>
      <c r="C150" s="327" t="s">
        <v>36</v>
      </c>
      <c r="D150" s="328"/>
      <c r="E150" s="63" t="s">
        <v>34</v>
      </c>
      <c r="F150" s="102"/>
      <c r="G150" s="62"/>
      <c r="H150" s="77">
        <f>SUM(H37,H60,H136)</f>
        <v>0</v>
      </c>
      <c r="I150" s="121"/>
    </row>
    <row r="151" spans="1:9" ht="13.75" customHeight="1" thickBot="1" x14ac:dyDescent="0.4">
      <c r="A151" s="249"/>
      <c r="B151" s="199"/>
      <c r="C151" s="329" t="s">
        <v>37</v>
      </c>
      <c r="D151" s="330"/>
      <c r="E151" s="69" t="s">
        <v>34</v>
      </c>
      <c r="F151" s="104"/>
      <c r="G151" s="105"/>
      <c r="H151" s="106">
        <f>PRODUCT(H150,0.21)</f>
        <v>0</v>
      </c>
      <c r="I151" s="122"/>
    </row>
    <row r="152" spans="1:9" ht="20.399999999999999" customHeight="1" x14ac:dyDescent="0.35">
      <c r="A152" s="201"/>
      <c r="B152" s="186"/>
      <c r="C152" s="341"/>
      <c r="D152" s="342"/>
      <c r="E152" s="82"/>
      <c r="F152" s="100"/>
      <c r="G152" s="60"/>
      <c r="H152" s="107"/>
      <c r="I152" s="120"/>
    </row>
    <row r="153" spans="1:9" x14ac:dyDescent="0.35">
      <c r="A153" s="201"/>
      <c r="B153" s="177"/>
      <c r="C153" s="327"/>
      <c r="D153" s="328"/>
      <c r="E153" s="63" t="s">
        <v>34</v>
      </c>
      <c r="F153" s="102"/>
      <c r="G153" s="62"/>
      <c r="H153" s="77">
        <f>SUM(H150:H151)</f>
        <v>0</v>
      </c>
      <c r="I153" s="121"/>
    </row>
    <row r="154" spans="1:9" ht="27" customHeight="1" x14ac:dyDescent="0.35">
      <c r="A154" s="250"/>
      <c r="B154" s="200"/>
      <c r="C154" s="333" t="s">
        <v>38</v>
      </c>
      <c r="D154" s="334"/>
      <c r="E154" s="124" t="s">
        <v>34</v>
      </c>
      <c r="F154" s="125"/>
      <c r="G154" s="126"/>
      <c r="H154" s="127">
        <f>SUM(H153)</f>
        <v>0</v>
      </c>
      <c r="I154" s="128"/>
    </row>
    <row r="155" spans="1:9" x14ac:dyDescent="0.35">
      <c r="A155" s="201"/>
      <c r="B155" s="177"/>
      <c r="C155" s="327"/>
      <c r="D155" s="328"/>
      <c r="E155" s="108"/>
      <c r="F155" s="109"/>
      <c r="G155" s="110"/>
      <c r="H155" s="111"/>
      <c r="I155" s="123"/>
    </row>
    <row r="156" spans="1:9" x14ac:dyDescent="0.35">
      <c r="A156" s="201"/>
      <c r="B156" s="213"/>
      <c r="C156" s="214"/>
      <c r="D156" s="203"/>
      <c r="E156" s="108"/>
      <c r="F156" s="109"/>
      <c r="G156" s="110"/>
      <c r="H156" s="111"/>
      <c r="I156" s="123"/>
    </row>
    <row r="157" spans="1:9" x14ac:dyDescent="0.35">
      <c r="A157" s="201"/>
      <c r="B157" s="213"/>
      <c r="C157" s="214"/>
      <c r="D157" s="203"/>
      <c r="E157" s="108"/>
      <c r="F157" s="109"/>
      <c r="G157" s="110"/>
      <c r="H157" s="111"/>
      <c r="I157" s="123"/>
    </row>
    <row r="158" spans="1:9" x14ac:dyDescent="0.35">
      <c r="A158" s="201"/>
      <c r="B158" s="213"/>
      <c r="C158" s="214"/>
      <c r="D158" s="203"/>
      <c r="E158" s="108"/>
      <c r="F158" s="109"/>
      <c r="G158" s="110"/>
      <c r="H158" s="111"/>
      <c r="I158" s="123"/>
    </row>
    <row r="159" spans="1:9" x14ac:dyDescent="0.35">
      <c r="A159" s="201"/>
      <c r="B159" s="213"/>
      <c r="C159" s="214"/>
      <c r="D159" s="203"/>
      <c r="E159" s="108"/>
      <c r="F159" s="109"/>
      <c r="G159" s="110"/>
      <c r="H159" s="111"/>
      <c r="I159" s="123"/>
    </row>
    <row r="160" spans="1:9" ht="15" thickBot="1" x14ac:dyDescent="0.4">
      <c r="A160" s="201"/>
      <c r="B160" s="197"/>
      <c r="C160" s="331"/>
      <c r="D160" s="332"/>
      <c r="E160" s="43"/>
      <c r="F160" s="43"/>
      <c r="G160" s="43"/>
      <c r="H160" s="44"/>
      <c r="I160" s="45"/>
    </row>
    <row r="161" spans="1:9" ht="19.25" customHeight="1" x14ac:dyDescent="0.35">
      <c r="A161" s="201"/>
      <c r="B161" s="339" t="s">
        <v>288</v>
      </c>
      <c r="C161" s="340"/>
      <c r="D161" s="220"/>
      <c r="E161" s="204"/>
      <c r="F161" s="205"/>
      <c r="G161" s="204"/>
      <c r="H161" s="206"/>
      <c r="I161" s="226"/>
    </row>
    <row r="162" spans="1:9" ht="13.25" customHeight="1" x14ac:dyDescent="0.35">
      <c r="A162" s="201"/>
      <c r="B162" s="194"/>
      <c r="C162" s="218" t="s">
        <v>257</v>
      </c>
      <c r="D162" s="219"/>
      <c r="E162" s="207"/>
      <c r="F162" s="208"/>
      <c r="G162" s="209" t="s">
        <v>258</v>
      </c>
      <c r="H162" s="215" t="s">
        <v>259</v>
      </c>
      <c r="I162" s="216" t="s">
        <v>260</v>
      </c>
    </row>
    <row r="163" spans="1:9" x14ac:dyDescent="0.35">
      <c r="A163" s="224"/>
      <c r="B163" s="335" t="s">
        <v>261</v>
      </c>
      <c r="C163" s="336"/>
      <c r="D163" s="221"/>
      <c r="E163" s="227"/>
      <c r="F163" s="222"/>
      <c r="G163" s="114"/>
      <c r="H163" s="223"/>
      <c r="I163" s="228"/>
    </row>
    <row r="164" spans="1:9" ht="21" customHeight="1" x14ac:dyDescent="0.35">
      <c r="A164" s="201"/>
      <c r="B164" s="240">
        <v>185804312</v>
      </c>
      <c r="C164" s="218" t="s">
        <v>271</v>
      </c>
      <c r="D164" s="238" t="s">
        <v>281</v>
      </c>
      <c r="E164" s="209" t="s">
        <v>104</v>
      </c>
      <c r="F164" s="61">
        <v>0</v>
      </c>
      <c r="G164" s="28">
        <f>PRODUCT(G169+10,0.08)</f>
        <v>2.2400000000000002</v>
      </c>
      <c r="H164" s="211">
        <v>18</v>
      </c>
      <c r="I164" s="217">
        <f t="shared" ref="I164:I174" si="9">PRODUCT(F164,G164,H164)</f>
        <v>0</v>
      </c>
    </row>
    <row r="165" spans="1:9" ht="21" x14ac:dyDescent="0.35">
      <c r="A165" s="201"/>
      <c r="B165" s="240"/>
      <c r="C165" s="218" t="s">
        <v>273</v>
      </c>
      <c r="D165" s="238" t="s">
        <v>281</v>
      </c>
      <c r="E165" s="210" t="s">
        <v>262</v>
      </c>
      <c r="F165" s="61">
        <v>0</v>
      </c>
      <c r="G165" s="28">
        <f>SUM(G139,G140,8)</f>
        <v>18</v>
      </c>
      <c r="H165" s="211">
        <v>3</v>
      </c>
      <c r="I165" s="217">
        <f t="shared" si="9"/>
        <v>0</v>
      </c>
    </row>
    <row r="166" spans="1:9" ht="22.25" customHeight="1" x14ac:dyDescent="0.35">
      <c r="A166" s="201"/>
      <c r="B166" s="240">
        <v>184852322</v>
      </c>
      <c r="C166" s="218" t="s">
        <v>272</v>
      </c>
      <c r="D166" s="238" t="s">
        <v>281</v>
      </c>
      <c r="E166" s="209" t="s">
        <v>9</v>
      </c>
      <c r="F166" s="61">
        <v>0</v>
      </c>
      <c r="G166" s="28">
        <f>SUM(G140,8)</f>
        <v>17</v>
      </c>
      <c r="H166" s="211">
        <v>1</v>
      </c>
      <c r="I166" s="217">
        <f t="shared" si="9"/>
        <v>0</v>
      </c>
    </row>
    <row r="167" spans="1:9" ht="20.399999999999999" customHeight="1" x14ac:dyDescent="0.35">
      <c r="A167" s="251"/>
      <c r="B167" s="252"/>
      <c r="C167" s="253" t="s">
        <v>274</v>
      </c>
      <c r="D167" s="254" t="s">
        <v>289</v>
      </c>
      <c r="E167" s="255" t="s">
        <v>11</v>
      </c>
      <c r="F167" s="275">
        <v>0</v>
      </c>
      <c r="G167" s="256">
        <f>SUM(G165)</f>
        <v>18</v>
      </c>
      <c r="H167" s="257">
        <v>3</v>
      </c>
      <c r="I167" s="258">
        <f t="shared" si="9"/>
        <v>0</v>
      </c>
    </row>
    <row r="168" spans="1:9" ht="21" x14ac:dyDescent="0.35">
      <c r="A168" s="251"/>
      <c r="B168" s="252" t="s">
        <v>51</v>
      </c>
      <c r="C168" s="253" t="s">
        <v>279</v>
      </c>
      <c r="D168" s="254" t="s">
        <v>290</v>
      </c>
      <c r="E168" s="255">
        <v>2</v>
      </c>
      <c r="F168" s="275">
        <v>0</v>
      </c>
      <c r="G168" s="256">
        <v>1</v>
      </c>
      <c r="H168" s="257">
        <v>3</v>
      </c>
      <c r="I168" s="258">
        <f t="shared" si="9"/>
        <v>0</v>
      </c>
    </row>
    <row r="169" spans="1:9" ht="21" x14ac:dyDescent="0.35">
      <c r="A169" s="201"/>
      <c r="B169" s="240"/>
      <c r="C169" s="218" t="s">
        <v>275</v>
      </c>
      <c r="D169" s="238" t="s">
        <v>281</v>
      </c>
      <c r="E169" s="210" t="s">
        <v>263</v>
      </c>
      <c r="F169" s="61">
        <v>0</v>
      </c>
      <c r="G169" s="28">
        <f>SUM(G165)</f>
        <v>18</v>
      </c>
      <c r="H169" s="211">
        <v>6</v>
      </c>
      <c r="I169" s="217">
        <f t="shared" si="9"/>
        <v>0</v>
      </c>
    </row>
    <row r="170" spans="1:9" ht="21" x14ac:dyDescent="0.35">
      <c r="A170" s="201"/>
      <c r="B170" s="240" t="s">
        <v>51</v>
      </c>
      <c r="C170" s="218" t="s">
        <v>280</v>
      </c>
      <c r="D170" s="238" t="s">
        <v>281</v>
      </c>
      <c r="E170" s="210" t="s">
        <v>73</v>
      </c>
      <c r="F170" s="61">
        <v>0</v>
      </c>
      <c r="G170" s="28">
        <v>3</v>
      </c>
      <c r="H170" s="211">
        <v>3</v>
      </c>
      <c r="I170" s="217">
        <f t="shared" si="9"/>
        <v>0</v>
      </c>
    </row>
    <row r="171" spans="1:9" ht="22.25" customHeight="1" x14ac:dyDescent="0.35">
      <c r="A171" s="201"/>
      <c r="B171" s="240"/>
      <c r="C171" s="218" t="s">
        <v>264</v>
      </c>
      <c r="D171" s="239" t="s">
        <v>282</v>
      </c>
      <c r="E171" s="210" t="s">
        <v>263</v>
      </c>
      <c r="F171" s="61">
        <v>0</v>
      </c>
      <c r="G171" s="28">
        <f>SUM(G165)</f>
        <v>18</v>
      </c>
      <c r="H171" s="211">
        <v>1</v>
      </c>
      <c r="I171" s="217">
        <f t="shared" si="9"/>
        <v>0</v>
      </c>
    </row>
    <row r="172" spans="1:9" x14ac:dyDescent="0.35">
      <c r="A172" s="201"/>
      <c r="B172" s="240" t="s">
        <v>51</v>
      </c>
      <c r="C172" s="218" t="s">
        <v>268</v>
      </c>
      <c r="D172" s="239" t="s">
        <v>285</v>
      </c>
      <c r="E172" s="210" t="s">
        <v>16</v>
      </c>
      <c r="F172" s="61">
        <v>0</v>
      </c>
      <c r="G172" s="28">
        <f>PRODUCT(G171,0.1)</f>
        <v>1.8</v>
      </c>
      <c r="H172" s="211">
        <v>1</v>
      </c>
      <c r="I172" s="217">
        <f t="shared" si="9"/>
        <v>0</v>
      </c>
    </row>
    <row r="173" spans="1:9" ht="22.25" customHeight="1" x14ac:dyDescent="0.35">
      <c r="A173" s="201"/>
      <c r="B173" s="240"/>
      <c r="C173" s="218" t="s">
        <v>265</v>
      </c>
      <c r="D173" s="239" t="s">
        <v>283</v>
      </c>
      <c r="E173" s="210" t="s">
        <v>9</v>
      </c>
      <c r="F173" s="61">
        <v>0</v>
      </c>
      <c r="G173" s="28">
        <f>SUM(G166)</f>
        <v>17</v>
      </c>
      <c r="H173" s="211">
        <v>1</v>
      </c>
      <c r="I173" s="217">
        <f t="shared" si="9"/>
        <v>0</v>
      </c>
    </row>
    <row r="174" spans="1:9" ht="22.25" customHeight="1" x14ac:dyDescent="0.35">
      <c r="A174" s="201"/>
      <c r="B174" s="240"/>
      <c r="C174" s="218" t="s">
        <v>266</v>
      </c>
      <c r="D174" s="239" t="s">
        <v>284</v>
      </c>
      <c r="E174" s="210" t="s">
        <v>9</v>
      </c>
      <c r="F174" s="61">
        <v>0</v>
      </c>
      <c r="G174" s="28">
        <f>SUM(G139)</f>
        <v>1</v>
      </c>
      <c r="H174" s="211">
        <v>1</v>
      </c>
      <c r="I174" s="217">
        <f t="shared" si="9"/>
        <v>0</v>
      </c>
    </row>
    <row r="175" spans="1:9" ht="15" customHeight="1" x14ac:dyDescent="0.35">
      <c r="A175" s="224"/>
      <c r="B175" s="335" t="s">
        <v>278</v>
      </c>
      <c r="C175" s="336"/>
      <c r="D175" s="221"/>
      <c r="E175" s="229"/>
      <c r="F175" s="222"/>
      <c r="G175" s="114"/>
      <c r="H175" s="225"/>
      <c r="I175" s="230"/>
    </row>
    <row r="176" spans="1:9" ht="23.4" customHeight="1" x14ac:dyDescent="0.35">
      <c r="A176" s="201"/>
      <c r="B176" s="240">
        <v>185804312</v>
      </c>
      <c r="C176" s="218" t="s">
        <v>276</v>
      </c>
      <c r="D176" s="238" t="s">
        <v>294</v>
      </c>
      <c r="E176" s="210" t="s">
        <v>104</v>
      </c>
      <c r="F176" s="61">
        <v>0</v>
      </c>
      <c r="G176" s="212">
        <f>PRODUCT(G142+G143,0.01)</f>
        <v>22.53</v>
      </c>
      <c r="H176" s="211">
        <v>18</v>
      </c>
      <c r="I176" s="217">
        <f>PRODUCT(F176,G176,H176)</f>
        <v>0</v>
      </c>
    </row>
    <row r="177" spans="1:9" ht="23.4" customHeight="1" x14ac:dyDescent="0.35">
      <c r="A177" s="201"/>
      <c r="B177" s="240">
        <v>919811111</v>
      </c>
      <c r="C177" s="218" t="s">
        <v>292</v>
      </c>
      <c r="D177" s="238" t="s">
        <v>291</v>
      </c>
      <c r="E177" s="210" t="s">
        <v>14</v>
      </c>
      <c r="F177" s="61">
        <v>0</v>
      </c>
      <c r="G177" s="28">
        <v>40</v>
      </c>
      <c r="H177" s="211">
        <v>1</v>
      </c>
      <c r="I177" s="217">
        <f>PRODUCT(H177,G177,F177)</f>
        <v>0</v>
      </c>
    </row>
    <row r="178" spans="1:9" ht="23.4" customHeight="1" x14ac:dyDescent="0.35">
      <c r="A178" s="201"/>
      <c r="B178" s="240">
        <v>111111136</v>
      </c>
      <c r="C178" s="218" t="s">
        <v>277</v>
      </c>
      <c r="D178" s="238" t="s">
        <v>294</v>
      </c>
      <c r="E178" s="210" t="s">
        <v>270</v>
      </c>
      <c r="F178" s="61">
        <v>0</v>
      </c>
      <c r="G178" s="28">
        <f>PRODUCT(G16,0.01)</f>
        <v>5.64</v>
      </c>
      <c r="H178" s="212">
        <v>6</v>
      </c>
      <c r="I178" s="217">
        <f>PRODUCT(H178,G178,F178)</f>
        <v>0</v>
      </c>
    </row>
    <row r="179" spans="1:9" ht="20.399999999999999" customHeight="1" x14ac:dyDescent="0.35">
      <c r="A179" s="201"/>
      <c r="B179" s="240"/>
      <c r="C179" s="218" t="s">
        <v>264</v>
      </c>
      <c r="D179" s="238" t="s">
        <v>295</v>
      </c>
      <c r="E179" s="209" t="s">
        <v>263</v>
      </c>
      <c r="F179" s="61">
        <v>0</v>
      </c>
      <c r="G179" s="212">
        <f>SUM(G16,-G31)</f>
        <v>532</v>
      </c>
      <c r="H179" s="212">
        <v>1</v>
      </c>
      <c r="I179" s="217">
        <f>PRODUCT(F179,G179,H179)</f>
        <v>0</v>
      </c>
    </row>
    <row r="180" spans="1:9" ht="15" thickBot="1" x14ac:dyDescent="0.4">
      <c r="A180" s="201"/>
      <c r="B180" s="240" t="s">
        <v>51</v>
      </c>
      <c r="C180" s="218" t="s">
        <v>286</v>
      </c>
      <c r="D180" s="237" t="s">
        <v>287</v>
      </c>
      <c r="E180" s="209" t="s">
        <v>16</v>
      </c>
      <c r="F180" s="61">
        <v>0</v>
      </c>
      <c r="G180" s="28">
        <f>PRODUCT(G179,0.07)</f>
        <v>37.24</v>
      </c>
      <c r="H180" s="212">
        <v>1</v>
      </c>
      <c r="I180" s="217">
        <f>PRODUCT(F180,G180,H180)</f>
        <v>0</v>
      </c>
    </row>
    <row r="181" spans="1:9" ht="22.75" customHeight="1" thickBot="1" x14ac:dyDescent="0.4">
      <c r="A181" s="231"/>
      <c r="B181" s="337" t="s">
        <v>267</v>
      </c>
      <c r="C181" s="337"/>
      <c r="D181" s="338"/>
      <c r="E181" s="232"/>
      <c r="F181" s="233"/>
      <c r="G181" s="234"/>
      <c r="H181" s="235"/>
      <c r="I181" s="236">
        <f>SUM(I164:I180)</f>
        <v>0</v>
      </c>
    </row>
    <row r="183" spans="1:9" x14ac:dyDescent="0.35">
      <c r="A183" s="201"/>
      <c r="B183" s="39"/>
      <c r="C183" s="39"/>
      <c r="D183" s="39"/>
      <c r="E183" s="39"/>
      <c r="F183" s="39"/>
      <c r="G183" s="39"/>
      <c r="H183" s="259"/>
      <c r="I183" s="260"/>
    </row>
    <row r="184" spans="1:9" ht="15" thickBot="1" x14ac:dyDescent="0.4">
      <c r="A184" s="261"/>
      <c r="B184" s="41"/>
      <c r="C184" s="41"/>
      <c r="D184" s="41"/>
      <c r="E184" s="41"/>
      <c r="F184" s="41"/>
      <c r="G184" s="41"/>
      <c r="H184" s="262"/>
      <c r="I184" s="263"/>
    </row>
    <row r="185" spans="1:9" x14ac:dyDescent="0.35">
      <c r="A185" s="264"/>
      <c r="B185" s="264"/>
      <c r="C185" s="276" t="s">
        <v>36</v>
      </c>
      <c r="D185" s="277"/>
      <c r="E185" s="265" t="s">
        <v>34</v>
      </c>
      <c r="F185" s="266">
        <v>0</v>
      </c>
      <c r="G185" s="58"/>
      <c r="H185" s="267">
        <f>SUM(H150,I181)</f>
        <v>0</v>
      </c>
      <c r="I185" s="268"/>
    </row>
    <row r="186" spans="1:9" ht="15" thickBot="1" x14ac:dyDescent="0.4">
      <c r="A186" s="249"/>
      <c r="B186" s="249"/>
      <c r="C186" s="278" t="s">
        <v>37</v>
      </c>
      <c r="D186" s="279"/>
      <c r="E186" s="69" t="s">
        <v>34</v>
      </c>
      <c r="F186" s="104">
        <v>0</v>
      </c>
      <c r="G186" s="105"/>
      <c r="H186" s="106">
        <f>PRODUCT(H185,0.21)</f>
        <v>0</v>
      </c>
      <c r="I186" s="122"/>
    </row>
    <row r="187" spans="1:9" x14ac:dyDescent="0.35">
      <c r="A187" s="269"/>
      <c r="B187" s="248"/>
      <c r="C187" s="280"/>
      <c r="D187" s="280"/>
      <c r="E187" s="82"/>
      <c r="F187" s="100"/>
      <c r="G187" s="60"/>
      <c r="H187" s="107"/>
      <c r="I187" s="120"/>
    </row>
    <row r="188" spans="1:9" x14ac:dyDescent="0.35">
      <c r="A188" s="201"/>
      <c r="B188" s="243"/>
      <c r="C188" s="281"/>
      <c r="D188" s="282"/>
      <c r="E188" s="63" t="s">
        <v>34</v>
      </c>
      <c r="F188" s="102"/>
      <c r="G188" s="62"/>
      <c r="H188" s="77">
        <f>SUM(H185,H186)</f>
        <v>0</v>
      </c>
      <c r="I188" s="121"/>
    </row>
    <row r="189" spans="1:9" ht="15.5" x14ac:dyDescent="0.35">
      <c r="A189" s="270"/>
      <c r="B189" s="270"/>
      <c r="C189" s="283" t="s">
        <v>293</v>
      </c>
      <c r="D189" s="284"/>
      <c r="E189" s="271" t="s">
        <v>34</v>
      </c>
      <c r="F189" s="272"/>
      <c r="G189" s="80"/>
      <c r="H189" s="273">
        <f>SUM(H188)</f>
        <v>0</v>
      </c>
      <c r="I189" s="274"/>
    </row>
    <row r="190" spans="1:9" x14ac:dyDescent="0.35">
      <c r="A190" s="201"/>
      <c r="B190" s="39"/>
      <c r="C190" s="39"/>
      <c r="D190" s="39"/>
      <c r="E190" s="39"/>
      <c r="F190" s="39"/>
      <c r="G190" s="39"/>
      <c r="H190" s="259"/>
      <c r="I190" s="260"/>
    </row>
    <row r="191" spans="1:9" x14ac:dyDescent="0.35">
      <c r="A191" s="201"/>
      <c r="B191" s="39"/>
      <c r="C191" s="39"/>
      <c r="D191" s="39"/>
      <c r="E191" s="39"/>
      <c r="F191" s="39"/>
      <c r="G191" s="39"/>
      <c r="H191" s="259"/>
      <c r="I191" s="260"/>
    </row>
  </sheetData>
  <mergeCells count="81">
    <mergeCell ref="B175:C175"/>
    <mergeCell ref="B181:D181"/>
    <mergeCell ref="B161:C161"/>
    <mergeCell ref="B163:C163"/>
    <mergeCell ref="C152:D152"/>
    <mergeCell ref="C150:D150"/>
    <mergeCell ref="C151:D151"/>
    <mergeCell ref="C149:D149"/>
    <mergeCell ref="C160:D160"/>
    <mergeCell ref="C154:D154"/>
    <mergeCell ref="C153:D153"/>
    <mergeCell ref="C155:D155"/>
    <mergeCell ref="C148:D148"/>
    <mergeCell ref="C147:D147"/>
    <mergeCell ref="C26:D26"/>
    <mergeCell ref="C35:D35"/>
    <mergeCell ref="C19:D19"/>
    <mergeCell ref="C45:D45"/>
    <mergeCell ref="C21:D21"/>
    <mergeCell ref="C31:D31"/>
    <mergeCell ref="C52:D52"/>
    <mergeCell ref="C22:D22"/>
    <mergeCell ref="C34:D34"/>
    <mergeCell ref="C60:D60"/>
    <mergeCell ref="C145:D145"/>
    <mergeCell ref="C62:D62"/>
    <mergeCell ref="C146:D146"/>
    <mergeCell ref="C55:D55"/>
    <mergeCell ref="C14:D14"/>
    <mergeCell ref="C58:D58"/>
    <mergeCell ref="C13:D13"/>
    <mergeCell ref="C1:D1"/>
    <mergeCell ref="C3:D3"/>
    <mergeCell ref="C2:D2"/>
    <mergeCell ref="C4:D4"/>
    <mergeCell ref="C9:D9"/>
    <mergeCell ref="C10:D10"/>
    <mergeCell ref="C8:D8"/>
    <mergeCell ref="C47:D47"/>
    <mergeCell ref="C49:D49"/>
    <mergeCell ref="C48:D48"/>
    <mergeCell ref="C32:D32"/>
    <mergeCell ref="C27:D27"/>
    <mergeCell ref="C29:D29"/>
    <mergeCell ref="C5:D5"/>
    <mergeCell ref="C11:D11"/>
    <mergeCell ref="C6:D6"/>
    <mergeCell ref="C7:D7"/>
    <mergeCell ref="C12:D12"/>
    <mergeCell ref="C57:D57"/>
    <mergeCell ref="C41:D41"/>
    <mergeCell ref="C28:D28"/>
    <mergeCell ref="C33:D33"/>
    <mergeCell ref="C36:D36"/>
    <mergeCell ref="C37:D37"/>
    <mergeCell ref="C56:D56"/>
    <mergeCell ref="C51:D51"/>
    <mergeCell ref="C50:D50"/>
    <mergeCell ref="C53:D53"/>
    <mergeCell ref="C54:D54"/>
    <mergeCell ref="C42:D42"/>
    <mergeCell ref="C43:D43"/>
    <mergeCell ref="C15:D15"/>
    <mergeCell ref="C46:D46"/>
    <mergeCell ref="C44:D44"/>
    <mergeCell ref="C23:D23"/>
    <mergeCell ref="C25:D25"/>
    <mergeCell ref="C39:D39"/>
    <mergeCell ref="C38:D38"/>
    <mergeCell ref="C24:D24"/>
    <mergeCell ref="C30:D30"/>
    <mergeCell ref="C40:D40"/>
    <mergeCell ref="C16:D16"/>
    <mergeCell ref="C20:D20"/>
    <mergeCell ref="C18:D18"/>
    <mergeCell ref="C17:D17"/>
    <mergeCell ref="C185:D185"/>
    <mergeCell ref="C186:D186"/>
    <mergeCell ref="C187:D187"/>
    <mergeCell ref="C188:D188"/>
    <mergeCell ref="C189:D189"/>
  </mergeCells>
  <phoneticPr fontId="13" type="noConversion"/>
  <pageMargins left="0.70866141732283472" right="0.64236111111111116" top="0.78740157480314965" bottom="0.78740157480314965" header="0.31496062992125984" footer="0.31496062992125984"/>
  <pageSetup paperSize="9" orientation="landscape" r:id="rId1"/>
  <headerFooter>
    <oddHeader xml:space="preserve">&amp;L&amp;"-,Tučné"&amp;14ROZPOČET - (JEN) SADOVÉ ÚPRAVY&amp;"-,Obyčejné"&amp;11
Lokalita: DOLNÍ JABLONNÁ </oddHeader>
    <oddFooter>&amp;C&amp;P</oddFooter>
  </headerFooter>
  <ignoredErrors>
    <ignoredError sqref="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</dc:creator>
  <cp:lastModifiedBy>Jan Prchal</cp:lastModifiedBy>
  <cp:lastPrinted>2025-09-03T12:19:00Z</cp:lastPrinted>
  <dcterms:created xsi:type="dcterms:W3CDTF">2019-12-06T17:17:47Z</dcterms:created>
  <dcterms:modified xsi:type="dcterms:W3CDTF">2025-09-11T08:15:34Z</dcterms:modified>
</cp:coreProperties>
</file>